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32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L27" i="1" l="1"/>
  <c r="F27" i="1"/>
  <c r="D27" i="1"/>
  <c r="L25" i="1"/>
  <c r="F25" i="1"/>
  <c r="D25" i="1"/>
  <c r="L23" i="1"/>
  <c r="G23" i="1"/>
  <c r="F23" i="1"/>
  <c r="E23" i="1"/>
  <c r="D23" i="1"/>
  <c r="L22" i="1"/>
  <c r="F22" i="1"/>
  <c r="D22" i="1"/>
  <c r="L20" i="1"/>
  <c r="F20" i="1"/>
  <c r="D20" i="1"/>
  <c r="L19" i="1"/>
  <c r="F19" i="1"/>
  <c r="D19" i="1"/>
  <c r="L17" i="1"/>
  <c r="F17" i="1"/>
  <c r="D17" i="1"/>
  <c r="L15" i="1"/>
  <c r="G15" i="1"/>
  <c r="F15" i="1"/>
  <c r="E15" i="1"/>
  <c r="D15" i="1"/>
  <c r="L14" i="1"/>
  <c r="G14" i="1"/>
  <c r="F14" i="1"/>
  <c r="E14" i="1"/>
  <c r="D14" i="1"/>
  <c r="L13" i="1"/>
  <c r="F13" i="1"/>
  <c r="D13" i="1"/>
  <c r="L12" i="1"/>
  <c r="F12" i="1"/>
  <c r="D12" i="1"/>
  <c r="L10" i="1"/>
  <c r="G10" i="1"/>
  <c r="F10" i="1"/>
  <c r="E10" i="1"/>
  <c r="D10" i="1"/>
  <c r="L8" i="1"/>
  <c r="F8" i="1"/>
  <c r="D8" i="1"/>
  <c r="L7" i="1"/>
  <c r="F7" i="1"/>
  <c r="D7" i="1"/>
</calcChain>
</file>

<file path=xl/sharedStrings.xml><?xml version="1.0" encoding="utf-8"?>
<sst xmlns="http://schemas.openxmlformats.org/spreadsheetml/2006/main" count="149" uniqueCount="81">
  <si>
    <t>RaceFormel</t>
  </si>
  <si>
    <t>Durchschnittliche Herzfrequenz über 20 Minuten All-out Bike</t>
  </si>
  <si>
    <t>Puls</t>
  </si>
  <si>
    <t>Durchschnittliche Watt über 4 Minuten All-out Bike, trage Leistung in das orange Feld ein und bestätige durch Drücken der Go-Taste</t>
  </si>
  <si>
    <t>Watt</t>
  </si>
  <si>
    <t>Trage deine aktuelle best Zeit über 1000m im orange Feld.</t>
  </si>
  <si>
    <t>Laufzeit</t>
  </si>
  <si>
    <t>BasicTraining</t>
  </si>
  <si>
    <t>Zeitdauer in Std.</t>
  </si>
  <si>
    <t>Rep.</t>
  </si>
  <si>
    <t>Kadenz</t>
  </si>
  <si>
    <t>Pause in Sek</t>
  </si>
  <si>
    <t>Run-Speed</t>
  </si>
  <si>
    <t>Distanz</t>
  </si>
  <si>
    <t>LongSlowBike-All-out</t>
  </si>
  <si>
    <t xml:space="preserve">3-5 </t>
  </si>
  <si>
    <t>1</t>
  </si>
  <si>
    <t>80-90</t>
  </si>
  <si>
    <t>keine</t>
  </si>
  <si>
    <t>1km, all-out</t>
  </si>
  <si>
    <t>ShortFastBike-Crusing Home</t>
  </si>
  <si>
    <t xml:space="preserve">1 </t>
  </si>
  <si>
    <t>95-100</t>
  </si>
  <si>
    <t>4-6km</t>
  </si>
  <si>
    <t>LactateTraining</t>
  </si>
  <si>
    <t>Zeitdauer in Sek</t>
  </si>
  <si>
    <t>Rep</t>
  </si>
  <si>
    <t>InOutCrusing</t>
  </si>
  <si>
    <t>60s/60s</t>
  </si>
  <si>
    <t>10-20</t>
  </si>
  <si>
    <t>6-8km</t>
  </si>
  <si>
    <t>CoordinationTraining</t>
  </si>
  <si>
    <t>Zeitdauer in Min</t>
  </si>
  <si>
    <t>CoordinationTechnique400</t>
  </si>
  <si>
    <t>6</t>
  </si>
  <si>
    <t>4-8</t>
  </si>
  <si>
    <t>6-14 x 400m mit 60s Pause</t>
  </si>
  <si>
    <t>Coordination TechniquePace</t>
  </si>
  <si>
    <t>4</t>
  </si>
  <si>
    <t>6-10</t>
  </si>
  <si>
    <t>12-20km</t>
  </si>
  <si>
    <t>CoordinationTechniqueSpeed</t>
  </si>
  <si>
    <t>5/5</t>
  </si>
  <si>
    <t>3-6</t>
  </si>
  <si>
    <t>3km</t>
  </si>
  <si>
    <t>CoordinationTechniqueDash</t>
  </si>
  <si>
    <t>1/1 li-rechtes Bein</t>
  </si>
  <si>
    <t>6-10 x 20s all-out mit 20s Pause</t>
  </si>
  <si>
    <t xml:space="preserve"> VO2maxTraining</t>
  </si>
  <si>
    <t>Pause in Min</t>
  </si>
  <si>
    <t>VO2maxHomeJog</t>
  </si>
  <si>
    <t>30s</t>
  </si>
  <si>
    <t>6km</t>
  </si>
  <si>
    <t>EnduranceTraining</t>
  </si>
  <si>
    <t xml:space="preserve">StrengtHill-1 </t>
  </si>
  <si>
    <t>8-14</t>
  </si>
  <si>
    <t>65 Stehend</t>
  </si>
  <si>
    <t>120</t>
  </si>
  <si>
    <r>
      <rPr>
        <sz val="7"/>
        <color rgb="FFFF0000"/>
        <rFont val="Calibri"/>
        <family val="2"/>
        <scheme val="minor"/>
      </rPr>
      <t>Laufe vor dem Biking;</t>
    </r>
    <r>
      <rPr>
        <sz val="7"/>
        <color theme="1"/>
        <rFont val="Calibri"/>
        <family val="2"/>
        <scheme val="minor"/>
      </rPr>
      <t xml:space="preserve"> 4-8 x 1km mit 2min pause</t>
    </r>
  </si>
  <si>
    <t xml:space="preserve">StrengtHill-2 </t>
  </si>
  <si>
    <t>2-4</t>
  </si>
  <si>
    <t xml:space="preserve">55 </t>
  </si>
  <si>
    <t>4-8 x 1km leicht abwärts ca. 2° prozent, locker an den Startpunkt zurückjoggen</t>
  </si>
  <si>
    <t>CoordinationTechnique</t>
  </si>
  <si>
    <t>GlycogenDepletion</t>
  </si>
  <si>
    <t>90</t>
  </si>
  <si>
    <t>10-20 x 400m mit 30s Pause</t>
  </si>
  <si>
    <t>GlycogenResistance</t>
  </si>
  <si>
    <t>5/5min</t>
  </si>
  <si>
    <t>35</t>
  </si>
  <si>
    <r>
      <rPr>
        <sz val="7"/>
        <color rgb="FFFF0000"/>
        <rFont val="Calibri"/>
        <family val="2"/>
        <scheme val="minor"/>
      </rPr>
      <t>Laufe vor dem Biking;</t>
    </r>
    <r>
      <rPr>
        <sz val="7"/>
        <rFont val="Calibri"/>
        <family val="2"/>
        <scheme val="minor"/>
      </rPr>
      <t xml:space="preserve"> 3-6x 1k</t>
    </r>
    <r>
      <rPr>
        <sz val="7"/>
        <color theme="1"/>
        <rFont val="Calibri"/>
        <family val="2"/>
        <scheme val="minor"/>
      </rPr>
      <t>m leicht abwärts ca. 2° prozent,  locker an den Startpunkt zurückjoggen</t>
    </r>
  </si>
  <si>
    <t>FatSpotEffizienz</t>
  </si>
  <si>
    <t>StaminaRace70.3</t>
  </si>
  <si>
    <t>60s Spint am Berg</t>
  </si>
  <si>
    <t>7-14km</t>
  </si>
  <si>
    <t>SpezTraining</t>
  </si>
  <si>
    <t>duration in km</t>
  </si>
  <si>
    <t>SpeedPropulsion</t>
  </si>
  <si>
    <t>2km ca. 3% Bergrunter</t>
  </si>
  <si>
    <t>4-8 x 90s Berhoch, ca. 3° Prozent danach 60s Bergrunter an den Startpunkt zurück</t>
  </si>
  <si>
    <r>
      <rPr>
        <b/>
        <sz val="11"/>
        <color theme="1"/>
        <rFont val="Calibri"/>
        <family val="2"/>
        <scheme val="minor"/>
      </rPr>
      <t>Feld</t>
    </r>
    <r>
      <rPr>
        <sz val="11"/>
        <color theme="1"/>
        <rFont val="Calibri"/>
        <family val="2"/>
        <scheme val="minor"/>
      </rPr>
      <t>, J2,J3 und J4 ist ohne Blattschutz.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</si>
</sst>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45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vertical="center" wrapText="1"/>
    </xf>
    <xf numFmtId="0" fontId="6" fillId="4" borderId="11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3" borderId="16" xfId="0" applyNumberFormat="1" applyFont="1" applyFill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45" fontId="9" fillId="2" borderId="15" xfId="0" applyNumberFormat="1" applyFont="1" applyFill="1" applyBorder="1" applyAlignment="1">
      <alignment horizontal="left" vertical="center"/>
    </xf>
    <xf numFmtId="45" fontId="9" fillId="0" borderId="19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3" fontId="9" fillId="2" borderId="22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3" borderId="24" xfId="0" applyNumberFormat="1" applyFont="1" applyFill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9" fillId="0" borderId="23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45" fontId="9" fillId="2" borderId="21" xfId="0" applyNumberFormat="1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9" fillId="3" borderId="29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" fontId="9" fillId="0" borderId="30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" fontId="9" fillId="3" borderId="16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45" fontId="9" fillId="0" borderId="31" xfId="0" applyNumberFormat="1" applyFont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2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" fontId="9" fillId="3" borderId="34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0" fontId="9" fillId="0" borderId="33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1" fontId="9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1" fontId="9" fillId="3" borderId="37" xfId="0" applyNumberFormat="1" applyFont="1" applyFill="1" applyBorder="1" applyAlignment="1">
      <alignment horizontal="center" vertical="center"/>
    </xf>
    <xf numFmtId="1" fontId="9" fillId="3" borderId="38" xfId="0" applyNumberFormat="1" applyFont="1" applyFill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45" fontId="9" fillId="2" borderId="39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" fontId="9" fillId="2" borderId="22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4" borderId="27" xfId="0" applyFont="1" applyFill="1" applyBorder="1" applyAlignment="1">
      <alignment horizontal="left" vertical="center"/>
    </xf>
    <xf numFmtId="1" fontId="9" fillId="2" borderId="40" xfId="0" applyNumberFormat="1" applyFont="1" applyFill="1" applyBorder="1" applyAlignment="1">
      <alignment horizontal="center" vertical="center"/>
    </xf>
    <xf numFmtId="1" fontId="9" fillId="2" borderId="41" xfId="0" applyNumberFormat="1" applyFont="1" applyFill="1" applyBorder="1" applyAlignment="1">
      <alignment horizontal="center" vertical="center"/>
    </xf>
    <xf numFmtId="1" fontId="9" fillId="3" borderId="42" xfId="0" applyNumberFormat="1" applyFont="1" applyFill="1" applyBorder="1" applyAlignment="1">
      <alignment horizontal="center" vertical="center"/>
    </xf>
    <xf numFmtId="1" fontId="9" fillId="3" borderId="43" xfId="0" applyNumberFormat="1" applyFont="1" applyFill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5" fontId="9" fillId="2" borderId="18" xfId="0" applyNumberFormat="1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4" borderId="22" xfId="0" applyFont="1" applyFill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2" borderId="4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Standard" xfId="0" builtinId="0"/>
    <cellStyle name="Standard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31" sqref="N31"/>
    </sheetView>
  </sheetViews>
  <sheetFormatPr baseColWidth="10" defaultRowHeight="15" x14ac:dyDescent="0.25"/>
  <cols>
    <col min="1" max="1" width="20.42578125" customWidth="1"/>
    <col min="2" max="2" width="14.28515625" customWidth="1"/>
    <col min="3" max="3" width="15.28515625" customWidth="1"/>
    <col min="4" max="9" width="8.85546875" customWidth="1"/>
    <col min="10" max="10" width="13" style="125" customWidth="1"/>
    <col min="11" max="11" width="1.85546875" customWidth="1"/>
    <col min="12" max="12" width="8.85546875" customWidth="1"/>
    <col min="13" max="13" width="60.5703125" customWidth="1"/>
    <col min="14" max="14" width="2.140625" customWidth="1"/>
  </cols>
  <sheetData>
    <row r="1" spans="1:13" ht="24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thickBot="1" x14ac:dyDescent="0.3">
      <c r="A2" s="4" t="s">
        <v>1</v>
      </c>
      <c r="B2" s="5"/>
      <c r="C2" s="5"/>
      <c r="D2" s="6"/>
      <c r="E2" s="6"/>
      <c r="F2" s="6"/>
      <c r="G2" s="6"/>
      <c r="H2" s="6"/>
      <c r="I2" s="6" t="s">
        <v>2</v>
      </c>
      <c r="J2" s="7">
        <v>147</v>
      </c>
      <c r="K2" s="6"/>
      <c r="M2" s="126" t="s">
        <v>80</v>
      </c>
    </row>
    <row r="3" spans="1:13" ht="15.75" thickBot="1" x14ac:dyDescent="0.3">
      <c r="A3" s="8" t="s">
        <v>3</v>
      </c>
      <c r="B3" s="9"/>
      <c r="C3" s="9"/>
      <c r="D3" s="9"/>
      <c r="E3" s="9"/>
      <c r="F3" s="9"/>
      <c r="G3" s="9"/>
      <c r="H3" s="9"/>
      <c r="I3" s="10" t="s">
        <v>4</v>
      </c>
      <c r="J3" s="11">
        <v>300</v>
      </c>
      <c r="K3" s="10"/>
      <c r="M3" s="127"/>
    </row>
    <row r="4" spans="1:13" ht="15.75" thickBot="1" x14ac:dyDescent="0.3">
      <c r="A4" s="8" t="s">
        <v>5</v>
      </c>
      <c r="B4" s="9"/>
      <c r="C4" s="9"/>
      <c r="D4" s="9"/>
      <c r="E4" s="12"/>
      <c r="F4" s="12"/>
      <c r="G4" s="12"/>
      <c r="H4" s="12"/>
      <c r="I4" s="10" t="s">
        <v>6</v>
      </c>
      <c r="J4" s="13">
        <v>2.7777777777777779E-3</v>
      </c>
      <c r="K4" s="12"/>
    </row>
    <row r="5" spans="1:13" ht="15.75" thickBot="1" x14ac:dyDescent="0.3">
      <c r="A5" s="14"/>
      <c r="B5" s="14"/>
      <c r="C5" s="15"/>
      <c r="D5" s="14"/>
      <c r="E5" s="14"/>
      <c r="F5" s="14"/>
      <c r="G5" s="14"/>
      <c r="H5" s="14"/>
      <c r="I5" s="14"/>
      <c r="J5" s="14"/>
      <c r="K5" s="14"/>
      <c r="L5" s="16"/>
      <c r="M5" s="17"/>
    </row>
    <row r="6" spans="1:13" ht="15.75" thickBot="1" x14ac:dyDescent="0.3">
      <c r="A6" s="18" t="s">
        <v>7</v>
      </c>
      <c r="B6" s="19" t="s">
        <v>8</v>
      </c>
      <c r="C6" s="20" t="s">
        <v>9</v>
      </c>
      <c r="D6" s="21" t="s">
        <v>4</v>
      </c>
      <c r="E6" s="22"/>
      <c r="F6" s="23" t="s">
        <v>2</v>
      </c>
      <c r="G6" s="23"/>
      <c r="H6" s="21" t="s">
        <v>10</v>
      </c>
      <c r="I6" s="22"/>
      <c r="J6" s="24" t="s">
        <v>11</v>
      </c>
      <c r="K6" s="25"/>
      <c r="L6" s="26" t="s">
        <v>12</v>
      </c>
      <c r="M6" s="27" t="s">
        <v>13</v>
      </c>
    </row>
    <row r="7" spans="1:13" x14ac:dyDescent="0.25">
      <c r="A7" s="28" t="s">
        <v>14</v>
      </c>
      <c r="B7" s="29" t="s">
        <v>15</v>
      </c>
      <c r="C7" s="30" t="s">
        <v>16</v>
      </c>
      <c r="D7" s="31">
        <f>SUM(J3*0.5)</f>
        <v>150</v>
      </c>
      <c r="E7" s="32"/>
      <c r="F7" s="33">
        <f>SUM(J2*0.75)</f>
        <v>110.25</v>
      </c>
      <c r="G7" s="33"/>
      <c r="H7" s="34" t="s">
        <v>17</v>
      </c>
      <c r="I7" s="35"/>
      <c r="J7" s="36" t="s">
        <v>18</v>
      </c>
      <c r="K7" s="25"/>
      <c r="L7" s="37">
        <f>SUM(J4*1.05)</f>
        <v>2.9166666666666668E-3</v>
      </c>
      <c r="M7" s="38" t="s">
        <v>19</v>
      </c>
    </row>
    <row r="8" spans="1:13" ht="15.75" thickBot="1" x14ac:dyDescent="0.3">
      <c r="A8" s="39" t="s">
        <v>20</v>
      </c>
      <c r="B8" s="40" t="s">
        <v>21</v>
      </c>
      <c r="C8" s="41" t="s">
        <v>16</v>
      </c>
      <c r="D8" s="42">
        <f>SUM(J3*0.65)</f>
        <v>195</v>
      </c>
      <c r="E8" s="43"/>
      <c r="F8" s="44">
        <f>SUM(J2*0.9)</f>
        <v>132.30000000000001</v>
      </c>
      <c r="G8" s="44"/>
      <c r="H8" s="45" t="s">
        <v>22</v>
      </c>
      <c r="I8" s="46"/>
      <c r="J8" s="47" t="s">
        <v>18</v>
      </c>
      <c r="K8" s="25"/>
      <c r="L8" s="48">
        <f>SUM(J4*1.35)</f>
        <v>3.7500000000000003E-3</v>
      </c>
      <c r="M8" s="49" t="s">
        <v>23</v>
      </c>
    </row>
    <row r="9" spans="1:13" ht="15.75" thickBot="1" x14ac:dyDescent="0.3">
      <c r="A9" s="18" t="s">
        <v>24</v>
      </c>
      <c r="B9" s="19" t="s">
        <v>25</v>
      </c>
      <c r="C9" s="50" t="s">
        <v>26</v>
      </c>
      <c r="D9" s="21" t="s">
        <v>4</v>
      </c>
      <c r="E9" s="22"/>
      <c r="F9" s="23" t="s">
        <v>2</v>
      </c>
      <c r="G9" s="23"/>
      <c r="H9" s="21" t="s">
        <v>10</v>
      </c>
      <c r="I9" s="22"/>
      <c r="J9" s="24" t="s">
        <v>11</v>
      </c>
      <c r="K9" s="25"/>
      <c r="L9" s="26" t="s">
        <v>12</v>
      </c>
      <c r="M9" s="27" t="s">
        <v>13</v>
      </c>
    </row>
    <row r="10" spans="1:13" ht="15.75" thickBot="1" x14ac:dyDescent="0.3">
      <c r="A10" s="51" t="s">
        <v>27</v>
      </c>
      <c r="B10" s="52" t="s">
        <v>28</v>
      </c>
      <c r="C10" s="41" t="s">
        <v>29</v>
      </c>
      <c r="D10" s="53">
        <f>SUM(J3*0.8)</f>
        <v>240</v>
      </c>
      <c r="E10" s="54">
        <f>SUM(J3*0.6)</f>
        <v>180</v>
      </c>
      <c r="F10" s="55">
        <f>SUM(J2*0.95)</f>
        <v>139.65</v>
      </c>
      <c r="G10" s="56">
        <f>SUM(J2*0.92)</f>
        <v>135.24</v>
      </c>
      <c r="H10" s="57">
        <v>85</v>
      </c>
      <c r="I10" s="58">
        <v>75</v>
      </c>
      <c r="J10" s="59" t="s">
        <v>18</v>
      </c>
      <c r="K10" s="25"/>
      <c r="L10" s="48">
        <f>SUM(J4*1.217)</f>
        <v>3.3805555555555559E-3</v>
      </c>
      <c r="M10" s="49" t="s">
        <v>30</v>
      </c>
    </row>
    <row r="11" spans="1:13" ht="15.75" thickBot="1" x14ac:dyDescent="0.3">
      <c r="A11" s="18" t="s">
        <v>31</v>
      </c>
      <c r="B11" s="19" t="s">
        <v>32</v>
      </c>
      <c r="C11" s="50" t="s">
        <v>26</v>
      </c>
      <c r="D11" s="21" t="s">
        <v>4</v>
      </c>
      <c r="E11" s="22"/>
      <c r="F11" s="23" t="s">
        <v>2</v>
      </c>
      <c r="G11" s="23"/>
      <c r="H11" s="21" t="s">
        <v>10</v>
      </c>
      <c r="I11" s="22"/>
      <c r="J11" s="24" t="s">
        <v>11</v>
      </c>
      <c r="K11" s="25"/>
      <c r="L11" s="26" t="s">
        <v>12</v>
      </c>
      <c r="M11" s="27" t="s">
        <v>13</v>
      </c>
    </row>
    <row r="12" spans="1:13" x14ac:dyDescent="0.25">
      <c r="A12" s="39" t="s">
        <v>33</v>
      </c>
      <c r="B12" s="40" t="s">
        <v>34</v>
      </c>
      <c r="C12" s="60" t="s">
        <v>35</v>
      </c>
      <c r="D12" s="61">
        <f>SUM(J3*0.55)</f>
        <v>165</v>
      </c>
      <c r="E12" s="62"/>
      <c r="F12" s="63">
        <f>SUM(J2*0.95)</f>
        <v>139.65</v>
      </c>
      <c r="G12" s="63"/>
      <c r="H12" s="64">
        <v>125</v>
      </c>
      <c r="I12" s="65"/>
      <c r="J12" s="66">
        <v>60</v>
      </c>
      <c r="K12" s="25"/>
      <c r="L12" s="37">
        <f>SUM(J4*1.102)</f>
        <v>3.0611111111111117E-3</v>
      </c>
      <c r="M12" s="67" t="s">
        <v>36</v>
      </c>
    </row>
    <row r="13" spans="1:13" x14ac:dyDescent="0.25">
      <c r="A13" s="68" t="s">
        <v>37</v>
      </c>
      <c r="B13" s="40" t="s">
        <v>38</v>
      </c>
      <c r="C13" s="69" t="s">
        <v>39</v>
      </c>
      <c r="D13" s="70">
        <f>SUM(J3*0.8)</f>
        <v>240</v>
      </c>
      <c r="E13" s="71"/>
      <c r="F13" s="72">
        <f>SUM(J2*0.95)</f>
        <v>139.65</v>
      </c>
      <c r="G13" s="72"/>
      <c r="H13" s="73">
        <v>45</v>
      </c>
      <c r="I13" s="74"/>
      <c r="J13" s="75">
        <v>60</v>
      </c>
      <c r="K13" s="25"/>
      <c r="L13" s="48">
        <f>SUM(J4/0.68)</f>
        <v>4.0849673202614381E-3</v>
      </c>
      <c r="M13" s="76" t="s">
        <v>40</v>
      </c>
    </row>
    <row r="14" spans="1:13" x14ac:dyDescent="0.25">
      <c r="A14" s="39" t="s">
        <v>41</v>
      </c>
      <c r="B14" s="40" t="s">
        <v>42</v>
      </c>
      <c r="C14" s="69" t="s">
        <v>43</v>
      </c>
      <c r="D14" s="77">
        <f>SUM(J3*0.59)</f>
        <v>177</v>
      </c>
      <c r="E14" s="78">
        <f>SUM(J3*0.65)</f>
        <v>195</v>
      </c>
      <c r="F14" s="79">
        <f>SUM(J2*0.95)</f>
        <v>139.65</v>
      </c>
      <c r="G14" s="80">
        <f>SUM(J2*0.95)</f>
        <v>139.65</v>
      </c>
      <c r="H14" s="81">
        <v>120</v>
      </c>
      <c r="I14" s="82">
        <v>50</v>
      </c>
      <c r="J14" s="75" t="s">
        <v>18</v>
      </c>
      <c r="K14" s="25"/>
      <c r="L14" s="48">
        <f>SUM(J4*1.15)</f>
        <v>3.1944444444444442E-3</v>
      </c>
      <c r="M14" s="76" t="s">
        <v>44</v>
      </c>
    </row>
    <row r="15" spans="1:13" ht="15.75" thickBot="1" x14ac:dyDescent="0.3">
      <c r="A15" s="39" t="s">
        <v>45</v>
      </c>
      <c r="B15" s="40" t="s">
        <v>46</v>
      </c>
      <c r="C15" s="41" t="s">
        <v>29</v>
      </c>
      <c r="D15" s="83">
        <f>SUM(J3*0.45)</f>
        <v>135</v>
      </c>
      <c r="E15" s="84">
        <f>SUM(J3*0.45)</f>
        <v>135</v>
      </c>
      <c r="F15" s="85">
        <f>SUM(J2*0.95)</f>
        <v>139.65</v>
      </c>
      <c r="G15" s="86">
        <f>SUM(J2*0.95)</f>
        <v>139.65</v>
      </c>
      <c r="H15" s="81">
        <v>75</v>
      </c>
      <c r="I15" s="82">
        <v>75</v>
      </c>
      <c r="J15" s="87" t="s">
        <v>18</v>
      </c>
      <c r="K15" s="25"/>
      <c r="L15" s="88">
        <f>SUM(J4*0.8)</f>
        <v>2.2222222222222222E-3</v>
      </c>
      <c r="M15" s="76" t="s">
        <v>47</v>
      </c>
    </row>
    <row r="16" spans="1:13" ht="15.75" thickBot="1" x14ac:dyDescent="0.3">
      <c r="A16" s="18" t="s">
        <v>48</v>
      </c>
      <c r="B16" s="19" t="s">
        <v>25</v>
      </c>
      <c r="C16" s="50" t="s">
        <v>26</v>
      </c>
      <c r="D16" s="21" t="s">
        <v>4</v>
      </c>
      <c r="E16" s="22"/>
      <c r="F16" s="23" t="s">
        <v>2</v>
      </c>
      <c r="G16" s="23"/>
      <c r="H16" s="21" t="s">
        <v>10</v>
      </c>
      <c r="I16" s="22"/>
      <c r="J16" s="24" t="s">
        <v>49</v>
      </c>
      <c r="K16" s="25"/>
      <c r="L16" s="26" t="s">
        <v>12</v>
      </c>
      <c r="M16" s="27" t="s">
        <v>13</v>
      </c>
    </row>
    <row r="17" spans="1:13" ht="15.75" thickBot="1" x14ac:dyDescent="0.3">
      <c r="A17" s="51" t="s">
        <v>50</v>
      </c>
      <c r="B17" s="52" t="s">
        <v>51</v>
      </c>
      <c r="C17" s="69" t="s">
        <v>39</v>
      </c>
      <c r="D17" s="89">
        <f>SUM(J3*1.4)</f>
        <v>420</v>
      </c>
      <c r="E17" s="90"/>
      <c r="F17" s="91">
        <f>SUM(J2/0.95)</f>
        <v>154.73684210526318</v>
      </c>
      <c r="G17" s="91"/>
      <c r="H17" s="92">
        <v>110</v>
      </c>
      <c r="I17" s="93"/>
      <c r="J17" s="94">
        <v>5</v>
      </c>
      <c r="K17" s="25"/>
      <c r="L17" s="88">
        <f>SUM(J4*1.65)</f>
        <v>4.5833333333333334E-3</v>
      </c>
      <c r="M17" s="49" t="s">
        <v>52</v>
      </c>
    </row>
    <row r="18" spans="1:13" ht="15.75" thickBot="1" x14ac:dyDescent="0.3">
      <c r="A18" s="18" t="s">
        <v>53</v>
      </c>
      <c r="B18" s="19" t="s">
        <v>32</v>
      </c>
      <c r="C18" s="50" t="s">
        <v>26</v>
      </c>
      <c r="D18" s="21" t="s">
        <v>4</v>
      </c>
      <c r="E18" s="22"/>
      <c r="F18" s="23" t="s">
        <v>2</v>
      </c>
      <c r="G18" s="23"/>
      <c r="H18" s="21" t="s">
        <v>10</v>
      </c>
      <c r="I18" s="22"/>
      <c r="J18" s="24" t="s">
        <v>11</v>
      </c>
      <c r="K18" s="25"/>
      <c r="L18" s="26" t="s">
        <v>12</v>
      </c>
      <c r="M18" s="27" t="s">
        <v>13</v>
      </c>
    </row>
    <row r="19" spans="1:13" x14ac:dyDescent="0.25">
      <c r="A19" s="51" t="s">
        <v>54</v>
      </c>
      <c r="B19" s="52">
        <v>2</v>
      </c>
      <c r="C19" s="69" t="s">
        <v>55</v>
      </c>
      <c r="D19" s="61">
        <f>SUM(J3*0.9)</f>
        <v>270</v>
      </c>
      <c r="E19" s="62"/>
      <c r="F19" s="63">
        <f>SUM(J2*0.95)</f>
        <v>139.65</v>
      </c>
      <c r="G19" s="63"/>
      <c r="H19" s="95" t="s">
        <v>56</v>
      </c>
      <c r="I19" s="96"/>
      <c r="J19" s="97" t="s">
        <v>57</v>
      </c>
      <c r="K19" s="25"/>
      <c r="L19" s="48">
        <f>SUM(J4*1.205)</f>
        <v>3.3472222222222224E-3</v>
      </c>
      <c r="M19" s="49" t="s">
        <v>58</v>
      </c>
    </row>
    <row r="20" spans="1:13" ht="15.75" thickBot="1" x14ac:dyDescent="0.3">
      <c r="A20" s="39" t="s">
        <v>59</v>
      </c>
      <c r="B20" s="98">
        <v>20</v>
      </c>
      <c r="C20" s="69" t="s">
        <v>60</v>
      </c>
      <c r="D20" s="99">
        <f>SUM(J3*0.66)</f>
        <v>198</v>
      </c>
      <c r="E20" s="100"/>
      <c r="F20" s="101">
        <f>SUM(J2*0.95)</f>
        <v>139.65</v>
      </c>
      <c r="G20" s="101"/>
      <c r="H20" s="102" t="s">
        <v>61</v>
      </c>
      <c r="I20" s="103"/>
      <c r="J20" s="104" t="s">
        <v>57</v>
      </c>
      <c r="K20" s="25"/>
      <c r="L20" s="48">
        <f>SUM(J4*1.1)</f>
        <v>3.0555555555555557E-3</v>
      </c>
      <c r="M20" s="76" t="s">
        <v>62</v>
      </c>
    </row>
    <row r="21" spans="1:13" ht="15.75" thickBot="1" x14ac:dyDescent="0.3">
      <c r="A21" s="18" t="s">
        <v>63</v>
      </c>
      <c r="B21" s="19" t="s">
        <v>32</v>
      </c>
      <c r="C21" s="50" t="s">
        <v>26</v>
      </c>
      <c r="D21" s="21" t="s">
        <v>4</v>
      </c>
      <c r="E21" s="22"/>
      <c r="F21" s="23" t="s">
        <v>2</v>
      </c>
      <c r="G21" s="23"/>
      <c r="H21" s="21" t="s">
        <v>10</v>
      </c>
      <c r="I21" s="22"/>
      <c r="J21" s="24" t="s">
        <v>11</v>
      </c>
      <c r="K21" s="25"/>
      <c r="L21" s="26" t="s">
        <v>12</v>
      </c>
      <c r="M21" s="27" t="s">
        <v>13</v>
      </c>
    </row>
    <row r="22" spans="1:13" x14ac:dyDescent="0.25">
      <c r="A22" s="51" t="s">
        <v>64</v>
      </c>
      <c r="B22" s="52">
        <v>8</v>
      </c>
      <c r="C22" s="69" t="s">
        <v>43</v>
      </c>
      <c r="D22" s="61">
        <f>SUM(J3*0.68)</f>
        <v>204.00000000000003</v>
      </c>
      <c r="E22" s="62"/>
      <c r="F22" s="63">
        <f>SUM(J2*0.95)</f>
        <v>139.65</v>
      </c>
      <c r="G22" s="63"/>
      <c r="H22" s="95" t="s">
        <v>65</v>
      </c>
      <c r="I22" s="96"/>
      <c r="J22" s="97" t="s">
        <v>57</v>
      </c>
      <c r="K22" s="25"/>
      <c r="L22" s="48">
        <f>SUM(J4*1.05)</f>
        <v>2.9166666666666668E-3</v>
      </c>
      <c r="M22" s="49" t="s">
        <v>66</v>
      </c>
    </row>
    <row r="23" spans="1:13" ht="15.75" thickBot="1" x14ac:dyDescent="0.3">
      <c r="A23" s="105" t="s">
        <v>67</v>
      </c>
      <c r="B23" s="52" t="s">
        <v>68</v>
      </c>
      <c r="C23" s="60" t="s">
        <v>43</v>
      </c>
      <c r="D23" s="106">
        <f>SUM(J3*0.8)</f>
        <v>240</v>
      </c>
      <c r="E23" s="107">
        <f>SUM(J3*0.7)</f>
        <v>210</v>
      </c>
      <c r="F23" s="108">
        <f>SUM(J2*0.95)</f>
        <v>139.65</v>
      </c>
      <c r="G23" s="109">
        <f>SUM(J2*0.95)</f>
        <v>139.65</v>
      </c>
      <c r="H23" s="110" t="s">
        <v>69</v>
      </c>
      <c r="I23" s="111" t="s">
        <v>65</v>
      </c>
      <c r="J23" s="112" t="s">
        <v>18</v>
      </c>
      <c r="K23" s="25"/>
      <c r="L23" s="113">
        <f>SUM(J4*1.059)</f>
        <v>2.9416666666666666E-3</v>
      </c>
      <c r="M23" s="49" t="s">
        <v>70</v>
      </c>
    </row>
    <row r="24" spans="1:13" ht="15.75" thickBot="1" x14ac:dyDescent="0.3">
      <c r="A24" s="18" t="s">
        <v>71</v>
      </c>
      <c r="B24" s="19" t="s">
        <v>25</v>
      </c>
      <c r="C24" s="50" t="s">
        <v>26</v>
      </c>
      <c r="D24" s="21" t="s">
        <v>4</v>
      </c>
      <c r="E24" s="22"/>
      <c r="F24" s="23" t="s">
        <v>2</v>
      </c>
      <c r="G24" s="23"/>
      <c r="H24" s="21" t="s">
        <v>10</v>
      </c>
      <c r="I24" s="22"/>
      <c r="J24" s="24" t="s">
        <v>11</v>
      </c>
      <c r="K24" s="25"/>
      <c r="L24" s="26" t="s">
        <v>12</v>
      </c>
      <c r="M24" s="27" t="s">
        <v>13</v>
      </c>
    </row>
    <row r="25" spans="1:13" ht="15.75" thickBot="1" x14ac:dyDescent="0.3">
      <c r="A25" s="114" t="s">
        <v>72</v>
      </c>
      <c r="B25" s="115" t="s">
        <v>73</v>
      </c>
      <c r="C25" s="69" t="s">
        <v>55</v>
      </c>
      <c r="D25" s="89">
        <f>SUM(J3*1.2)</f>
        <v>360</v>
      </c>
      <c r="E25" s="90"/>
      <c r="F25" s="91">
        <f>SUM(J2*1.05)</f>
        <v>154.35</v>
      </c>
      <c r="G25" s="91"/>
      <c r="H25" s="116">
        <v>75</v>
      </c>
      <c r="I25" s="117"/>
      <c r="J25" s="118">
        <v>60</v>
      </c>
      <c r="K25" s="25"/>
      <c r="L25" s="37">
        <f>SUM(J4*1.3)</f>
        <v>3.6111111111111114E-3</v>
      </c>
      <c r="M25" s="119" t="s">
        <v>74</v>
      </c>
    </row>
    <row r="26" spans="1:13" ht="15.75" thickBot="1" x14ac:dyDescent="0.3">
      <c r="A26" s="18" t="s">
        <v>75</v>
      </c>
      <c r="B26" s="26" t="s">
        <v>76</v>
      </c>
      <c r="C26" s="50" t="s">
        <v>26</v>
      </c>
      <c r="D26" s="21" t="s">
        <v>4</v>
      </c>
      <c r="E26" s="22"/>
      <c r="F26" s="23" t="s">
        <v>2</v>
      </c>
      <c r="G26" s="23"/>
      <c r="H26" s="21" t="s">
        <v>10</v>
      </c>
      <c r="I26" s="22"/>
      <c r="J26" s="24" t="s">
        <v>49</v>
      </c>
      <c r="K26" s="25"/>
      <c r="L26" s="26" t="s">
        <v>12</v>
      </c>
      <c r="M26" s="27" t="s">
        <v>13</v>
      </c>
    </row>
    <row r="27" spans="1:13" ht="15.75" thickBot="1" x14ac:dyDescent="0.3">
      <c r="A27" s="120" t="s">
        <v>77</v>
      </c>
      <c r="B27" s="121" t="s">
        <v>78</v>
      </c>
      <c r="C27" s="122" t="s">
        <v>43</v>
      </c>
      <c r="D27" s="89">
        <f>SUM(J3*0.6)</f>
        <v>180</v>
      </c>
      <c r="E27" s="90"/>
      <c r="F27" s="91">
        <f>SUM(J2*0.95)</f>
        <v>139.65</v>
      </c>
      <c r="G27" s="91"/>
      <c r="H27" s="116">
        <v>135</v>
      </c>
      <c r="I27" s="117"/>
      <c r="J27" s="123">
        <v>6</v>
      </c>
      <c r="K27" s="25"/>
      <c r="L27" s="88">
        <f>SUM(J4*1.1)</f>
        <v>3.0555555555555557E-3</v>
      </c>
      <c r="M27" s="124" t="s">
        <v>79</v>
      </c>
    </row>
  </sheetData>
  <sheetProtection password="AE4F" sheet="1" objects="1" scenarios="1"/>
  <mergeCells count="60">
    <mergeCell ref="M2:M3"/>
    <mergeCell ref="D26:E26"/>
    <mergeCell ref="F26:G26"/>
    <mergeCell ref="H26:I26"/>
    <mergeCell ref="D27:E27"/>
    <mergeCell ref="F27:G27"/>
    <mergeCell ref="H27:I27"/>
    <mergeCell ref="D24:E24"/>
    <mergeCell ref="F24:G24"/>
    <mergeCell ref="H24:I24"/>
    <mergeCell ref="D25:E25"/>
    <mergeCell ref="F25:G25"/>
    <mergeCell ref="H25:I25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3:E13"/>
    <mergeCell ref="F13:G13"/>
    <mergeCell ref="H13:I13"/>
    <mergeCell ref="D16:E16"/>
    <mergeCell ref="F16:G16"/>
    <mergeCell ref="H16:I16"/>
    <mergeCell ref="D11:E11"/>
    <mergeCell ref="F11:G11"/>
    <mergeCell ref="H11:I11"/>
    <mergeCell ref="D12:E12"/>
    <mergeCell ref="F12:G12"/>
    <mergeCell ref="H12:I12"/>
    <mergeCell ref="H7:I7"/>
    <mergeCell ref="D8:E8"/>
    <mergeCell ref="F8:G8"/>
    <mergeCell ref="H8:I8"/>
    <mergeCell ref="D9:E9"/>
    <mergeCell ref="F9:G9"/>
    <mergeCell ref="H9:I9"/>
    <mergeCell ref="A1:M1"/>
    <mergeCell ref="A2:C2"/>
    <mergeCell ref="A3:H3"/>
    <mergeCell ref="A4:D4"/>
    <mergeCell ref="D6:E6"/>
    <mergeCell ref="F6:G6"/>
    <mergeCell ref="H6:I6"/>
    <mergeCell ref="K6:K27"/>
    <mergeCell ref="D7:E7"/>
    <mergeCell ref="F7:G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Triathloncoach Roy Hinnen</dc:creator>
  <cp:lastModifiedBy>Triathloncoach Roy Hinnen</cp:lastModifiedBy>
  <dcterms:created xsi:type="dcterms:W3CDTF">2018-02-14T08:25:46Z</dcterms:created>
  <dcterms:modified xsi:type="dcterms:W3CDTF">2018-02-14T08:28:56Z</dcterms:modified>
</cp:coreProperties>
</file>