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515" windowHeight="1183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H2" i="1" l="1"/>
  <c r="G37" i="1" s="1"/>
  <c r="H5" i="1" l="1"/>
  <c r="E12" i="1"/>
  <c r="G14" i="1"/>
  <c r="G21" i="1"/>
  <c r="G35" i="1"/>
  <c r="G36" i="1" s="1"/>
  <c r="H7" i="1"/>
  <c r="F13" i="1"/>
  <c r="E16" i="1"/>
  <c r="F17" i="1"/>
  <c r="F24" i="1"/>
  <c r="G29" i="1"/>
  <c r="G34" i="1"/>
  <c r="H8" i="1"/>
  <c r="E15" i="1"/>
  <c r="G17" i="1"/>
  <c r="F25" i="1"/>
  <c r="G12" i="1"/>
  <c r="F15" i="1"/>
  <c r="G16" i="1"/>
  <c r="G19" i="1"/>
  <c r="G22" i="1"/>
  <c r="G27" i="1"/>
  <c r="G31" i="1"/>
  <c r="F12" i="1"/>
  <c r="G13" i="1"/>
  <c r="F16" i="1"/>
  <c r="H21" i="1"/>
  <c r="G30" i="1"/>
  <c r="H9" i="1"/>
  <c r="E14" i="1"/>
  <c r="H6" i="1"/>
  <c r="H10" i="1"/>
  <c r="E13" i="1"/>
  <c r="F14" i="1"/>
  <c r="G15" i="1"/>
  <c r="E17" i="1"/>
  <c r="H19" i="1"/>
  <c r="H22" i="1"/>
  <c r="G28" i="1"/>
  <c r="G33" i="1"/>
</calcChain>
</file>

<file path=xl/sharedStrings.xml><?xml version="1.0" encoding="utf-8"?>
<sst xmlns="http://schemas.openxmlformats.org/spreadsheetml/2006/main" count="197" uniqueCount="151">
  <si>
    <t>1km</t>
  </si>
  <si>
    <t>10km</t>
  </si>
  <si>
    <t xml:space="preserve">Schnellere Run Splits mit der RunFormel, trage in dem orangen Feld deine jetzige Bestzeit über 1000m ein. </t>
  </si>
  <si>
    <t>GrundlagenTraining</t>
  </si>
  <si>
    <t>Zeitdauer in min</t>
  </si>
  <si>
    <t>Dauerlaufen und Übungen</t>
  </si>
  <si>
    <t>Tempo in min/km</t>
  </si>
  <si>
    <t>Rep.</t>
  </si>
  <si>
    <t>Pausen</t>
  </si>
  <si>
    <t>LongSlowRun</t>
  </si>
  <si>
    <t>90-150min</t>
  </si>
  <si>
    <t xml:space="preserve">Alle 15min läufst du für 60/60s mit sehr grossen/kleinen Schritten. Danach deinen Laufstihl und Tempo neu auf. </t>
  </si>
  <si>
    <t>keine</t>
  </si>
  <si>
    <t>LongMediumRun</t>
  </si>
  <si>
    <t>75-120min</t>
  </si>
  <si>
    <t xml:space="preserve">Alle 15min läufst du für 2min mit beidseitigem Armkreisen nach hinten (60s) und nach vorne (60s). </t>
  </si>
  <si>
    <t>MediumFastRun</t>
  </si>
  <si>
    <t>60-90min</t>
  </si>
  <si>
    <t xml:space="preserve">Alle 15min läufst du für 2min mit einer Querbewegung der Arme (links-rechts) und spürst wieviel vortrieb verloren geht. </t>
  </si>
  <si>
    <t>ShortFastRun</t>
  </si>
  <si>
    <t>30-45min</t>
  </si>
  <si>
    <t xml:space="preserve">Alle 10min läufst du für 2min Vorfusslauf mit gestrecktem Knie . Danach deinen Laufstihl neu aufbauen. </t>
  </si>
  <si>
    <t>1-3</t>
  </si>
  <si>
    <t>3-6h</t>
  </si>
  <si>
    <t>70,3Pace</t>
  </si>
  <si>
    <t>1.00h bis 1.30h</t>
  </si>
  <si>
    <t>Laufe mit der 70.3 er Zeit in deinem letzten 70.3 er Wettkampf 14-18kmkm , z.b. 1.35h, 4.30min/km, danach läufst du den selben Lauf mit "Vorgabe" Durchschnittspuls vom ersten Lauf.</t>
  </si>
  <si>
    <t>2</t>
  </si>
  <si>
    <t>MarathonPace</t>
  </si>
  <si>
    <t>1.30h bis 3h</t>
  </si>
  <si>
    <t>Laufe mit der Marathonzeit in deinem letzten Ironman 20-30km, z.b. 3.45h gleich 5.19min/km,  danach läufst du den selben Lauf mit "Vorgabe" Durchschnittspuls vom ersten Lauf.</t>
  </si>
  <si>
    <t>1</t>
  </si>
  <si>
    <t>Herzleistung Laktattolerance</t>
  </si>
  <si>
    <t>Distanzen 1 in m</t>
  </si>
  <si>
    <t>Distanzen 2 in m</t>
  </si>
  <si>
    <t>Distanzen 3 in m</t>
  </si>
  <si>
    <r>
      <t xml:space="preserve">Tempo 1 </t>
    </r>
    <r>
      <rPr>
        <sz val="7"/>
        <color theme="1"/>
        <rFont val="Calibri"/>
        <family val="2"/>
        <scheme val="minor"/>
      </rPr>
      <t>in</t>
    </r>
    <r>
      <rPr>
        <b/>
        <sz val="7"/>
        <color theme="1"/>
        <rFont val="Calibri"/>
        <family val="2"/>
        <scheme val="minor"/>
      </rPr>
      <t xml:space="preserve"> </t>
    </r>
    <r>
      <rPr>
        <sz val="7"/>
        <color theme="1"/>
        <rFont val="Calibri"/>
        <family val="2"/>
        <scheme val="minor"/>
      </rPr>
      <t>min/km</t>
    </r>
  </si>
  <si>
    <r>
      <t xml:space="preserve">Tempo 2 </t>
    </r>
    <r>
      <rPr>
        <sz val="7"/>
        <color theme="1"/>
        <rFont val="Calibri"/>
        <family val="2"/>
        <scheme val="minor"/>
      </rPr>
      <t>in</t>
    </r>
    <r>
      <rPr>
        <b/>
        <sz val="7"/>
        <color theme="1"/>
        <rFont val="Calibri"/>
        <family val="2"/>
        <scheme val="minor"/>
      </rPr>
      <t xml:space="preserve"> </t>
    </r>
    <r>
      <rPr>
        <sz val="7"/>
        <color theme="1"/>
        <rFont val="Calibri"/>
        <family val="2"/>
        <scheme val="minor"/>
      </rPr>
      <t>Zeit/Distanz</t>
    </r>
  </si>
  <si>
    <r>
      <t xml:space="preserve">Tempo 3 </t>
    </r>
    <r>
      <rPr>
        <sz val="7"/>
        <color theme="1"/>
        <rFont val="Calibri"/>
        <family val="2"/>
        <scheme val="minor"/>
      </rPr>
      <t>in Zeit/Distanz</t>
    </r>
  </si>
  <si>
    <t>Pause 1</t>
  </si>
  <si>
    <t>Pausen im Intervall</t>
  </si>
  <si>
    <t>Pause 2</t>
  </si>
  <si>
    <t>LaktatPush</t>
  </si>
  <si>
    <t xml:space="preserve">2-5x300 </t>
  </si>
  <si>
    <t>3min</t>
  </si>
  <si>
    <t>1min</t>
  </si>
  <si>
    <t>LaktatPull</t>
  </si>
  <si>
    <t xml:space="preserve">5-15x80 </t>
  </si>
  <si>
    <t>Max. Liegestützen</t>
  </si>
  <si>
    <t>4 Liegestützen + 30s locker traben</t>
  </si>
  <si>
    <t>StaminaRace</t>
  </si>
  <si>
    <t xml:space="preserve">2-4x400 </t>
  </si>
  <si>
    <t>5min</t>
  </si>
  <si>
    <t>EnduranceRace</t>
  </si>
  <si>
    <t>6x200</t>
  </si>
  <si>
    <t>2min</t>
  </si>
  <si>
    <t>RaceTraining 1</t>
  </si>
  <si>
    <t>5-10x200</t>
  </si>
  <si>
    <t>20s</t>
  </si>
  <si>
    <t>RaceTraining 2</t>
  </si>
  <si>
    <t>5-10x400</t>
  </si>
  <si>
    <t>KoordinationTechnikTraining</t>
  </si>
  <si>
    <t>Zeitdauer in Sek</t>
  </si>
  <si>
    <t>Übung</t>
  </si>
  <si>
    <t>Distanz in m</t>
  </si>
  <si>
    <t>min/km</t>
  </si>
  <si>
    <t>KoordinationTechnik-1</t>
  </si>
  <si>
    <t>40s/60s</t>
  </si>
  <si>
    <t>FROSCH-Run</t>
  </si>
  <si>
    <t>KLEIN-Run</t>
  </si>
  <si>
    <t>4-6</t>
  </si>
  <si>
    <t>30s</t>
  </si>
  <si>
    <t>KoordinationTechnik-2</t>
  </si>
  <si>
    <t>40s/20s</t>
  </si>
  <si>
    <t>VORFUSS-Run</t>
  </si>
  <si>
    <t>EXPLODE-Run</t>
  </si>
  <si>
    <t>Herzleistung Laktattolerance-1</t>
  </si>
  <si>
    <t>KNIE-Run</t>
  </si>
  <si>
    <t>SPRUNG-Run</t>
  </si>
  <si>
    <t xml:space="preserve">80 </t>
  </si>
  <si>
    <t>KoordinationTechnik/Motorik-2</t>
  </si>
  <si>
    <t>RÜCK-Run</t>
  </si>
  <si>
    <t>FERSEN-Run</t>
  </si>
  <si>
    <t>VO2maxTraining</t>
  </si>
  <si>
    <t>Distanz</t>
  </si>
  <si>
    <t xml:space="preserve"> </t>
  </si>
  <si>
    <t>Rep</t>
  </si>
  <si>
    <t>Sauerstoffaufnahme VO2max-1</t>
  </si>
  <si>
    <t>200m</t>
  </si>
  <si>
    <t>8</t>
  </si>
  <si>
    <t>Sauerstoffaufnahme VO2max-2</t>
  </si>
  <si>
    <t>4min am Berg 8-12° Steigung</t>
  </si>
  <si>
    <t>4</t>
  </si>
  <si>
    <t xml:space="preserve">2 Min </t>
  </si>
  <si>
    <t>KraftausdauerTraining</t>
  </si>
  <si>
    <t>Distanz mit 10% Steigung</t>
  </si>
  <si>
    <t>Distanz mit  2% Gefälle</t>
  </si>
  <si>
    <t>IntensiveKraftausdauer-1</t>
  </si>
  <si>
    <t>3-6</t>
  </si>
  <si>
    <t>60/50/40s</t>
  </si>
  <si>
    <t>IntensiveKraftausdauer-2</t>
  </si>
  <si>
    <t>3-5</t>
  </si>
  <si>
    <t>80/60/40s</t>
  </si>
  <si>
    <t>IntensiveKraftausdauer-3</t>
  </si>
  <si>
    <t>8-16</t>
  </si>
  <si>
    <t>60s</t>
  </si>
  <si>
    <t>IntensiveKraftausdauer-4</t>
  </si>
  <si>
    <t>4-12</t>
  </si>
  <si>
    <t>6min</t>
  </si>
  <si>
    <t>IntensiveKraftausdauer-5</t>
  </si>
  <si>
    <t>80</t>
  </si>
  <si>
    <t>10-20</t>
  </si>
  <si>
    <t>SpezTraining</t>
  </si>
  <si>
    <t>AtemmangelTraining</t>
  </si>
  <si>
    <t xml:space="preserve">Laufe auf der 400 m Bahn </t>
  </si>
  <si>
    <t>12-20</t>
  </si>
  <si>
    <t>LegOpener</t>
  </si>
  <si>
    <t>Laufe auf einer 400m Bahn jede gerade (80m) mit dem Tempo der Formel.</t>
  </si>
  <si>
    <t>30-60</t>
  </si>
  <si>
    <t>40s</t>
  </si>
  <si>
    <t>5 x 8min</t>
  </si>
  <si>
    <t>8min</t>
  </si>
  <si>
    <t xml:space="preserve">Laufe auf der 400m Bahn </t>
  </si>
  <si>
    <t>120 s</t>
  </si>
  <si>
    <t>40/20min</t>
  </si>
  <si>
    <t>20min</t>
  </si>
  <si>
    <t>Laufe auf der 400m Bahn die ersten 40 Minuten sehr locker, die 20 Minuten all-out so lange wie möglich.</t>
  </si>
  <si>
    <t>FatSpotTest</t>
  </si>
  <si>
    <t>3-10000m</t>
  </si>
  <si>
    <t xml:space="preserve">Laufe mit Puls Laktat-Schwelle 4 x 3-10000m </t>
  </si>
  <si>
    <t>120s</t>
  </si>
  <si>
    <t>KoordinationsTraining</t>
  </si>
  <si>
    <t>RÜCK-Run 25m</t>
  </si>
  <si>
    <t>ZEHEN-Run 25m</t>
  </si>
  <si>
    <t>SPRUNG-Run 25m</t>
  </si>
  <si>
    <t>FERSEN-Run 25m</t>
  </si>
  <si>
    <t>KNIE-Run 25m</t>
  </si>
  <si>
    <t>LINIEN-Run 25m</t>
  </si>
  <si>
    <t>SIDE-Run 25m</t>
  </si>
  <si>
    <t xml:space="preserve">30s </t>
  </si>
  <si>
    <r>
      <rPr>
        <b/>
        <sz val="10"/>
        <color theme="1"/>
        <rFont val="Calibri"/>
        <family val="2"/>
        <scheme val="minor"/>
      </rPr>
      <t xml:space="preserve">Atemmangel Training = </t>
    </r>
    <r>
      <rPr>
        <sz val="10"/>
        <color theme="1"/>
        <rFont val="Calibri"/>
        <family val="2"/>
        <scheme val="minor"/>
      </rPr>
      <t xml:space="preserve"> Laufe auf der 400 m-Bahn ein Set von 12-20 x 400 m, in einem um 8% schnelleren Tempo, als seine 10 km-Bestzeitzeit. Bei einer Zeit von 40 min also zwischen 86-88 Sek. pro 400m-Intervall. In der Pause marschierst du für 60 Sek. mit einer Atemschutzmaske und einer Blutsauerstoffsättigung von 88-90%.</t>
    </r>
  </si>
  <si>
    <r>
      <t xml:space="preserve">AerobeKapzitätstest = </t>
    </r>
    <r>
      <rPr>
        <sz val="10"/>
        <color theme="1"/>
        <rFont val="Calibri"/>
        <family val="2"/>
        <scheme val="minor"/>
      </rPr>
      <t>Laufe an der Laktatschwelle 3.000–5.000 Meter und ermittle dein Tempo. In diesem Tempo läufst du dann drei Mal 3.000–5.000 Meter und beobachtest, wie sich dein Puls erhöht. Mit der Zeit und nach etwa acht bis zwölf Wochen guten und langen Grundlagentrainings wirst du bei diesem Test feststellen, dass sich dein Puls während der vier Wiederholungen nicht mehr oder nur sehr geringfügig erhöht. Dann kannst du die Intervallstrecke beliebig verlängern.</t>
    </r>
  </si>
  <si>
    <r>
      <rPr>
        <b/>
        <sz val="10"/>
        <rFont val="Calibri"/>
        <family val="2"/>
        <scheme val="minor"/>
      </rPr>
      <t xml:space="preserve">HerzleistungLaktattoleranz-Set-1, 40/20 Sek. KNIE/SPRUNG, ca. 80/40 m, 4–6 Wiederholungen, 30 Sek. Pause, </t>
    </r>
    <r>
      <rPr>
        <sz val="10"/>
        <rFont val="Calibri"/>
        <family val="2"/>
        <scheme val="minor"/>
      </rPr>
      <t xml:space="preserve">Das Set beginnt mit 40 Sekunden Kniehebelauf. Führe dazu die Oberschenkel bis in die Waagerechte, der Abdruck erfolgt über den Vorderfuß, dabei ist der Körper leicht nach vorne geneigt. Direkt im Anschluss mache 20 Sekunden Sprunglauf. </t>
    </r>
  </si>
  <si>
    <r>
      <rPr>
        <b/>
        <sz val="10"/>
        <rFont val="Calibri"/>
        <family val="2"/>
        <scheme val="minor"/>
      </rPr>
      <t>LegOpener, 80 m, 30–60 Wiederholungen, 40 Sek. Pause,</t>
    </r>
    <r>
      <rPr>
        <sz val="10"/>
        <rFont val="Calibri"/>
        <family val="2"/>
        <scheme val="minor"/>
      </rPr>
      <t xml:space="preserve">  Läufst du auf der 400m Bahn. Nachdem du dich gut aufgewärmt hast, spurtest du jede Gerade, das sind 80m auf der Bahn und trabst danach in den Kurven locker. Pro 400m sprintest du 2 x. Wenn du danach keinen Muskelkater hast, bist du nicht wirklich voll gespurtet. Wir wollen also einen leichten Muskelkater, um der Muskulatur zu sagen: „Nicht einrosten, bitte!“ </t>
    </r>
  </si>
  <si>
    <r>
      <rPr>
        <b/>
        <sz val="10"/>
        <rFont val="Calibri"/>
        <family val="2"/>
        <scheme val="minor"/>
      </rPr>
      <t>Koordination/Technik-Set 1  40/60 Sek., FROSCH/KLEIN, ca. 80/220 m, 4–6 Wiederholungen, 30 Sek. Pause,</t>
    </r>
    <r>
      <rPr>
        <sz val="10"/>
        <rFont val="Calibri"/>
        <family val="2"/>
        <scheme val="minor"/>
      </rPr>
      <t xml:space="preserve"> Die ersten 40 Sekunden mache Frosch-Sprünge. Dann wechsle für 60 Sekunden auf ganz kleine Schritte mit einer extrem hohen Schrittfrequenz von 240 Bodenkontakten pro Minute. Mit jeweils 30 Sekunden Pause. 
Kurzbeschreibung
Die ersten 40 Sekunden mache Frosch-Sprünge. Dann wechsle für 60 Sekunden auf ganz kleine Schritte mit einer extrem hohen Schrittfrequenz von 240 Bodenkontakten pro Minute. Mit jeweils 30 Sekunden Pause </t>
    </r>
  </si>
  <si>
    <r>
      <rPr>
        <b/>
        <sz val="10"/>
        <rFont val="Calibri"/>
        <family val="2"/>
        <scheme val="minor"/>
      </rPr>
      <t xml:space="preserve">KoordinationTechnik-Set-2, 40/20 Sek.,VORFUSS/EXPLODE, 80/0 m, 4–6 Wiederholungen, 30 Sek. Pause </t>
    </r>
    <r>
      <rPr>
        <sz val="10"/>
        <rFont val="Calibri"/>
        <family val="2"/>
        <scheme val="minor"/>
      </rPr>
      <t xml:space="preserve">Du läufst für 40 Sekunden auf dem Vorfuß mit gestrecktem Knie und beobachtest deinen Abdruck. Dann stoppe, gehe an eine Wand und „explodiere“ für 20 Sekunden: Stemme dich dazu mit ausgestreckten Armen gegen eine Wand und „sprinte“. Die Frequenz ist dabei sehr hoch. Danach folgen 30 Sekunden Pause
</t>
    </r>
  </si>
  <si>
    <r>
      <rPr>
        <b/>
        <sz val="10"/>
        <rFont val="Calibri"/>
        <family val="2"/>
        <scheme val="minor"/>
      </rPr>
      <t xml:space="preserve">KoordinationTechnikMotorik-Set-2, 40/20 Sek., RÜCK/FERSEN, ca. 120/40 m, 4–6 Wiederholungen, 30 Sek. Pause, </t>
    </r>
    <r>
      <rPr>
        <sz val="10"/>
        <rFont val="Calibri"/>
        <family val="2"/>
        <scheme val="minor"/>
      </rPr>
      <t xml:space="preserve">Sprinte 40 Sekunden lang rückwärts mit aufrechtem Körper und extremem Anfersen. Variiere dabei die Schrittlänge von kurz zu lang. Drehe dich dann um und laufe 20 Sekunden mit kurzen Schritten auf den Fersen.
</t>
    </r>
  </si>
  <si>
    <r>
      <rPr>
        <b/>
        <sz val="10"/>
        <rFont val="Calibri"/>
        <family val="2"/>
        <scheme val="minor"/>
      </rPr>
      <t xml:space="preserve">Koordinationstraining; FERSEN/ZEHEN/SEIT/RÜCK/KNIE/LINIEN/SPRUNG/VORFUSS, je 25 m, 2 Wiederholungen, 30 Sek. Pause, </t>
    </r>
    <r>
      <rPr>
        <sz val="10"/>
        <rFont val="Calibri"/>
        <family val="2"/>
        <scheme val="minor"/>
      </rPr>
      <t xml:space="preserve">Hier geht es um motorische Intelligenz. Je nach Ausprägung werden Bewegungsabläufe schneller oder langsamer und mit mehr oder weniger großem körperlichen Aufwand verinnerlicht und automatisiert. Laufe die acht Techniken für jeweils 25 Meter ohne Pause, dann mache eine kurze Pause von 30 Sekunden und wiederhole das Ganze.  </t>
    </r>
    <r>
      <rPr>
        <b/>
        <sz val="10"/>
        <rFont val="Calibri"/>
        <family val="2"/>
        <scheme val="minor"/>
      </rPr>
      <t>FERSEN: Fersenlauf</t>
    </r>
    <r>
      <rPr>
        <sz val="10"/>
        <rFont val="Calibri"/>
        <family val="2"/>
        <scheme val="minor"/>
      </rPr>
      <t xml:space="preserve">. Laufe mit kurzen Schritten auf den Fersen, achte auf eine aktive Armbewegung. </t>
    </r>
    <r>
      <rPr>
        <b/>
        <sz val="10"/>
        <rFont val="Calibri"/>
        <family val="2"/>
        <scheme val="minor"/>
      </rPr>
      <t>ZEHEN: Zehenspitzenlauf</t>
    </r>
    <r>
      <rPr>
        <sz val="10"/>
        <rFont val="Calibri"/>
        <family val="2"/>
        <scheme val="minor"/>
      </rPr>
      <t xml:space="preserve">. Mit den Händen weit nach oben greifen und nur auf den Zehenspitzen laufen. </t>
    </r>
    <r>
      <rPr>
        <b/>
        <sz val="10"/>
        <rFont val="Calibri"/>
        <family val="2"/>
        <scheme val="minor"/>
      </rPr>
      <t>SEIT: Side-Steps</t>
    </r>
    <r>
      <rPr>
        <sz val="10"/>
        <rFont val="Calibri"/>
        <family val="2"/>
        <scheme val="minor"/>
      </rPr>
      <t xml:space="preserve"> mit Armschwung. Springe seitlich und lass die Arme schwingen. Die Füße berühren sich leicht in der Luft. </t>
    </r>
    <r>
      <rPr>
        <b/>
        <sz val="10"/>
        <rFont val="Calibri"/>
        <family val="2"/>
        <scheme val="minor"/>
      </rPr>
      <t xml:space="preserve">RÜCK: Rückwärts </t>
    </r>
    <r>
      <rPr>
        <sz val="10"/>
        <rFont val="Calibri"/>
        <family val="2"/>
        <scheme val="minor"/>
      </rPr>
      <t xml:space="preserve">laufen mit extremem Anfersen. Variiere dabei die Schrittlänge von kurz zu lang. </t>
    </r>
    <r>
      <rPr>
        <b/>
        <sz val="10"/>
        <rFont val="Calibri"/>
        <family val="2"/>
        <scheme val="minor"/>
      </rPr>
      <t>KNIE: Sprunglauf</t>
    </r>
    <r>
      <rPr>
        <sz val="10"/>
        <rFont val="Calibri"/>
        <family val="2"/>
        <scheme val="minor"/>
      </rPr>
      <t xml:space="preserve"> mit hohem Kniehub. Hebe die Oberschenkel bis in die Waagerechte. Neige den Körper leicht nach vorne. </t>
    </r>
    <r>
      <rPr>
        <b/>
        <sz val="10"/>
        <rFont val="Calibri"/>
        <family val="2"/>
        <scheme val="minor"/>
      </rPr>
      <t>LINIEN: Liniensprünge</t>
    </r>
    <r>
      <rPr>
        <sz val="10"/>
        <rFont val="Calibri"/>
        <family val="2"/>
        <scheme val="minor"/>
      </rPr>
      <t xml:space="preserve">. Aus der einbeinigen Kniebeuge springe mit kurzen diagonalen Sprüngen von Linie zu Linie. </t>
    </r>
    <r>
      <rPr>
        <b/>
        <sz val="10"/>
        <rFont val="Calibri"/>
        <family val="2"/>
        <scheme val="minor"/>
      </rPr>
      <t>SPRUNG: Sprunglauf</t>
    </r>
    <r>
      <rPr>
        <sz val="10"/>
        <rFont val="Calibri"/>
        <family val="2"/>
        <scheme val="minor"/>
      </rPr>
      <t xml:space="preserve"> mit hohem Kniehub. Springe mit bewusst hohem Kniehub. Den Oberkörper leicht nach vorne beugen, kräftiger Abdruck über den Fuß. </t>
    </r>
    <r>
      <rPr>
        <b/>
        <sz val="10"/>
        <rFont val="Calibri"/>
        <family val="2"/>
        <scheme val="minor"/>
      </rPr>
      <t xml:space="preserve">VORFUSS: Vorfußlauf </t>
    </r>
    <r>
      <rPr>
        <sz val="10"/>
        <rFont val="Calibri"/>
        <family val="2"/>
        <scheme val="minor"/>
      </rPr>
      <t xml:space="preserve">mit gestrecktem Knie, die Kraft kommt aus den Fußgelenken. Setze die Arme aktiv ein, und achte auf einen kurzen und explosiven Bodenkontakt.
</t>
    </r>
  </si>
  <si>
    <r>
      <rPr>
        <b/>
        <sz val="10"/>
        <rFont val="Calibri"/>
        <family val="2"/>
        <scheme val="minor"/>
      </rPr>
      <t>5x 8 Min.</t>
    </r>
    <r>
      <rPr>
        <sz val="10"/>
        <rFont val="Calibri"/>
        <family val="2"/>
        <scheme val="minor"/>
      </rPr>
      <t xml:space="preserve">, 2 Min. Pause, Richtwert sind die acht Minuten und nicht die Distanz, die du dabei zurücklegst. Das kann eine gute Abwechslung dazu sein, immer vorgegebene Distanzen abzulaufen. Du läufst acht Minuten schnell und bekommst lange zwei Minuten Pause.  Achte auf ein konstantes Tempo. </t>
    </r>
  </si>
  <si>
    <r>
      <rPr>
        <b/>
        <sz val="10"/>
        <rFont val="Calibri"/>
        <family val="2"/>
        <scheme val="minor"/>
      </rPr>
      <t xml:space="preserve">40/20 Min., </t>
    </r>
    <r>
      <rPr>
        <sz val="10"/>
        <rFont val="Calibri"/>
        <family val="2"/>
        <scheme val="minor"/>
      </rPr>
      <t xml:space="preserve">keine Pause, Du läufst auf der Bahn 40 Minuten lang ein ganz entspanntes Tempo. Anschließend läufst du 20 Minuten, bzw. so lange du kannst, mit einem Tempo, das um 8 Prozent schneller ist, als deine 10-Kilometer-Bestzeit. Notiere, wie weit du dieses Tempo aufrechterhalten kannst. Ziel ist es, die 20 Minuten zu überstehen. Wenn die Angaben der Formel stimmen und du den 10-Kilometer-Test erst kürzlich gelaufen bist, kann es gut sein, dass du bereits nach sechs bis acht Minuten am Ende bist. Laufe dann die restlichen Minuten locker. </t>
    </r>
  </si>
  <si>
    <t>Feld, G2 und H2 ohne Blattschutz</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</si>
</sst>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6"/>
      <color theme="1"/>
      <name val="Calibri"/>
      <family val="2"/>
      <scheme val="minor"/>
    </font>
    <font>
      <sz val="7"/>
      <color theme="1"/>
      <name val="Calibri"/>
      <family val="2"/>
      <scheme val="minor"/>
    </font>
    <font>
      <b/>
      <sz val="12"/>
      <color rgb="FF262626"/>
      <name val="Calibri"/>
      <family val="2"/>
      <scheme val="minor"/>
    </font>
    <font>
      <sz val="8"/>
      <color theme="1"/>
      <name val="Calibri"/>
      <family val="2"/>
      <scheme val="minor"/>
    </font>
    <font>
      <b/>
      <sz val="7"/>
      <color theme="1"/>
      <name val="Calibri"/>
      <family val="2"/>
      <scheme val="minor"/>
    </font>
    <font>
      <b/>
      <sz val="7"/>
      <name val="Calibri"/>
      <family val="2"/>
      <scheme val="minor"/>
    </font>
    <font>
      <sz val="7"/>
      <name val="Calibri"/>
      <family val="2"/>
      <scheme val="minor"/>
    </font>
    <font>
      <b/>
      <sz val="7"/>
      <color rgb="FF333333"/>
      <name val="Calibri"/>
      <family val="2"/>
      <scheme val="minor"/>
    </font>
    <font>
      <sz val="7"/>
      <color rgb="FF333333"/>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s>
  <fills count="7">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
      <patternFill patternType="solid">
        <fgColor rgb="FFFDE9D9"/>
        <bgColor indexed="64"/>
      </patternFill>
    </fill>
    <fill>
      <patternFill patternType="solid">
        <fgColor rgb="FFFFFFFF"/>
        <bgColor indexed="64"/>
      </patternFill>
    </fill>
  </fills>
  <borders count="46">
    <border>
      <left/>
      <right/>
      <top/>
      <bottom/>
      <diagonal/>
    </border>
    <border>
      <left style="hair">
        <color auto="1"/>
      </left>
      <right style="hair">
        <color auto="1"/>
      </right>
      <top style="hair">
        <color auto="1"/>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right/>
      <top style="medium">
        <color indexed="64"/>
      </top>
      <bottom style="medium">
        <color indexed="64"/>
      </bottom>
      <diagonal/>
    </border>
    <border>
      <left/>
      <right style="hair">
        <color auto="1"/>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hair">
        <color auto="1"/>
      </left>
      <right/>
      <top style="hair">
        <color auto="1"/>
      </top>
      <bottom/>
      <diagonal/>
    </border>
    <border>
      <left style="hair">
        <color auto="1"/>
      </left>
      <right style="medium">
        <color indexed="64"/>
      </right>
      <top style="hair">
        <color auto="1"/>
      </top>
      <bottom/>
      <diagonal/>
    </border>
    <border>
      <left style="medium">
        <color indexed="64"/>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medium">
        <color indexed="64"/>
      </right>
      <top/>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medium">
        <color indexed="64"/>
      </right>
      <top/>
      <bottom style="hair">
        <color auto="1"/>
      </bottom>
      <diagonal/>
    </border>
    <border>
      <left style="hair">
        <color auto="1"/>
      </left>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style="hair">
        <color auto="1"/>
      </right>
      <top style="medium">
        <color indexed="64"/>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11" fillId="0" borderId="0"/>
  </cellStyleXfs>
  <cellXfs count="166">
    <xf numFmtId="0" fontId="0" fillId="0" borderId="0" xfId="0"/>
    <xf numFmtId="0" fontId="2" fillId="0" borderId="0" xfId="1" applyFont="1" applyAlignment="1">
      <alignment horizontal="left"/>
    </xf>
    <xf numFmtId="0" fontId="2" fillId="0" borderId="0" xfId="1" applyFont="1" applyAlignment="1">
      <alignment horizontal="center"/>
    </xf>
    <xf numFmtId="0" fontId="3" fillId="0" borderId="0" xfId="1" applyFont="1" applyAlignment="1">
      <alignment horizontal="center" vertical="center"/>
    </xf>
    <xf numFmtId="0" fontId="5" fillId="0" borderId="0" xfId="1" applyFont="1" applyBorder="1" applyAlignment="1">
      <alignment vertical="center" wrapText="1"/>
    </xf>
    <xf numFmtId="0" fontId="5" fillId="0" borderId="2" xfId="1" applyFont="1" applyBorder="1" applyAlignment="1">
      <alignment vertical="center" wrapText="1"/>
    </xf>
    <xf numFmtId="45" fontId="5" fillId="2" borderId="1" xfId="1" applyNumberFormat="1" applyFont="1" applyFill="1" applyBorder="1" applyAlignment="1" applyProtection="1">
      <alignment horizontal="center" vertical="center" wrapText="1"/>
      <protection locked="0"/>
    </xf>
    <xf numFmtId="45" fontId="5" fillId="2" borderId="14" xfId="1" applyNumberFormat="1" applyFont="1" applyFill="1" applyBorder="1" applyAlignment="1" applyProtection="1">
      <alignment horizontal="center" vertical="center" wrapText="1"/>
      <protection locked="0"/>
    </xf>
    <xf numFmtId="0" fontId="6" fillId="3" borderId="3" xfId="1" applyFont="1" applyFill="1" applyBorder="1" applyAlignment="1" applyProtection="1">
      <alignment horizontal="left" vertical="center"/>
      <protection hidden="1"/>
    </xf>
    <xf numFmtId="0" fontId="6" fillId="3" borderId="4" xfId="1" applyFont="1" applyFill="1" applyBorder="1" applyAlignment="1" applyProtection="1">
      <alignment horizontal="left" vertical="center"/>
      <protection hidden="1"/>
    </xf>
    <xf numFmtId="0" fontId="6" fillId="3" borderId="6" xfId="1" applyFont="1" applyFill="1" applyBorder="1" applyAlignment="1" applyProtection="1">
      <alignment horizontal="center" vertical="center"/>
      <protection hidden="1"/>
    </xf>
    <xf numFmtId="0" fontId="6" fillId="3" borderId="7" xfId="1" applyFont="1" applyFill="1" applyBorder="1" applyAlignment="1" applyProtection="1">
      <alignment vertical="center"/>
      <protection hidden="1"/>
    </xf>
    <xf numFmtId="0" fontId="6" fillId="3" borderId="8" xfId="1" applyFont="1" applyFill="1" applyBorder="1" applyAlignment="1" applyProtection="1">
      <alignment vertical="center"/>
      <protection hidden="1"/>
    </xf>
    <xf numFmtId="0" fontId="3" fillId="0" borderId="9" xfId="1" applyFont="1" applyBorder="1" applyAlignment="1" applyProtection="1">
      <alignment horizontal="left" vertical="center"/>
      <protection hidden="1"/>
    </xf>
    <xf numFmtId="49" fontId="3" fillId="0" borderId="10" xfId="1" applyNumberFormat="1" applyFont="1" applyBorder="1" applyAlignment="1" applyProtection="1">
      <alignment horizontal="left" vertical="center"/>
      <protection hidden="1"/>
    </xf>
    <xf numFmtId="45" fontId="3" fillId="2" borderId="11" xfId="1" applyNumberFormat="1" applyFont="1" applyFill="1" applyBorder="1" applyAlignment="1" applyProtection="1">
      <alignment vertical="center"/>
      <protection hidden="1"/>
    </xf>
    <xf numFmtId="0" fontId="3" fillId="0" borderId="10" xfId="1" applyFont="1" applyBorder="1" applyAlignment="1" applyProtection="1">
      <alignment horizontal="left" vertical="center"/>
      <protection hidden="1"/>
    </xf>
    <xf numFmtId="0" fontId="3" fillId="0" borderId="12" xfId="1" applyFont="1" applyBorder="1" applyAlignment="1" applyProtection="1">
      <alignment vertical="center"/>
      <protection hidden="1"/>
    </xf>
    <xf numFmtId="45" fontId="3" fillId="2" borderId="10" xfId="1" applyNumberFormat="1" applyFont="1" applyFill="1" applyBorder="1" applyAlignment="1" applyProtection="1">
      <alignment vertical="center"/>
      <protection hidden="1"/>
    </xf>
    <xf numFmtId="0" fontId="3" fillId="0" borderId="13" xfId="1" applyFont="1" applyBorder="1" applyAlignment="1" applyProtection="1">
      <alignment horizontal="left" vertical="center"/>
      <protection hidden="1"/>
    </xf>
    <xf numFmtId="49" fontId="3" fillId="0" borderId="1" xfId="1" applyNumberFormat="1" applyFont="1" applyBorder="1" applyAlignment="1" applyProtection="1">
      <alignment horizontal="left" vertical="center"/>
      <protection hidden="1"/>
    </xf>
    <xf numFmtId="45" fontId="3" fillId="2" borderId="1" xfId="1" applyNumberFormat="1" applyFont="1" applyFill="1" applyBorder="1" applyAlignment="1" applyProtection="1">
      <alignment vertical="center"/>
      <protection hidden="1"/>
    </xf>
    <xf numFmtId="49" fontId="3" fillId="0" borderId="14" xfId="1" applyNumberFormat="1" applyFont="1" applyBorder="1" applyAlignment="1" applyProtection="1">
      <alignment horizontal="left" vertical="center"/>
      <protection hidden="1"/>
    </xf>
    <xf numFmtId="0" fontId="3" fillId="0" borderId="15" xfId="1" applyFont="1" applyBorder="1" applyAlignment="1" applyProtection="1">
      <alignment vertical="center"/>
      <protection hidden="1"/>
    </xf>
    <xf numFmtId="0" fontId="3" fillId="0" borderId="16" xfId="1" applyFont="1" applyBorder="1" applyAlignment="1" applyProtection="1">
      <alignment horizontal="left" vertical="center"/>
      <protection hidden="1"/>
    </xf>
    <xf numFmtId="49" fontId="3" fillId="0" borderId="17" xfId="1" applyNumberFormat="1" applyFont="1" applyBorder="1" applyAlignment="1" applyProtection="1">
      <alignment horizontal="left" vertical="center"/>
      <protection hidden="1"/>
    </xf>
    <xf numFmtId="49" fontId="3" fillId="0" borderId="18" xfId="1" applyNumberFormat="1" applyFont="1" applyBorder="1" applyAlignment="1" applyProtection="1">
      <alignment horizontal="left" vertical="center"/>
      <protection hidden="1"/>
    </xf>
    <xf numFmtId="0" fontId="3" fillId="0" borderId="19" xfId="1" applyFont="1" applyBorder="1" applyAlignment="1" applyProtection="1">
      <alignment vertical="center"/>
      <protection hidden="1"/>
    </xf>
    <xf numFmtId="0" fontId="7" fillId="3" borderId="3" xfId="1" applyFont="1" applyFill="1" applyBorder="1" applyAlignment="1" applyProtection="1">
      <alignment vertical="center" wrapText="1"/>
      <protection hidden="1"/>
    </xf>
    <xf numFmtId="0" fontId="6" fillId="3" borderId="4" xfId="1" applyFont="1" applyFill="1" applyBorder="1" applyAlignment="1" applyProtection="1">
      <alignment horizontal="center" vertical="center" wrapText="1"/>
      <protection hidden="1"/>
    </xf>
    <xf numFmtId="0" fontId="6" fillId="3" borderId="4" xfId="1" applyFont="1" applyFill="1" applyBorder="1" applyAlignment="1" applyProtection="1">
      <alignment horizontal="left" vertical="center" wrapText="1"/>
      <protection hidden="1"/>
    </xf>
    <xf numFmtId="0" fontId="3" fillId="0" borderId="20" xfId="1" applyFont="1" applyFill="1" applyBorder="1" applyAlignment="1" applyProtection="1">
      <alignment horizontal="left" vertical="center"/>
      <protection hidden="1"/>
    </xf>
    <xf numFmtId="0" fontId="3" fillId="4" borderId="21" xfId="1" applyFont="1" applyFill="1" applyBorder="1" applyAlignment="1" applyProtection="1">
      <alignment horizontal="left" vertical="center"/>
      <protection hidden="1"/>
    </xf>
    <xf numFmtId="45" fontId="3" fillId="4" borderId="21" xfId="1" applyNumberFormat="1" applyFont="1" applyFill="1" applyBorder="1" applyAlignment="1" applyProtection="1">
      <alignment horizontal="left" vertical="center"/>
      <protection hidden="1"/>
    </xf>
    <xf numFmtId="1" fontId="3" fillId="4" borderId="21" xfId="1" applyNumberFormat="1" applyFont="1" applyFill="1" applyBorder="1" applyAlignment="1" applyProtection="1">
      <alignment horizontal="left" vertical="center"/>
      <protection hidden="1"/>
    </xf>
    <xf numFmtId="45" fontId="8" fillId="2" borderId="21" xfId="1" applyNumberFormat="1" applyFont="1" applyFill="1" applyBorder="1" applyAlignment="1" applyProtection="1">
      <alignment horizontal="center" vertical="center"/>
      <protection hidden="1"/>
    </xf>
    <xf numFmtId="45" fontId="8" fillId="2" borderId="22" xfId="1" applyNumberFormat="1" applyFont="1" applyFill="1" applyBorder="1" applyAlignment="1" applyProtection="1">
      <alignment horizontal="center" vertical="center"/>
      <protection hidden="1"/>
    </xf>
    <xf numFmtId="45" fontId="8" fillId="2" borderId="11" xfId="1" applyNumberFormat="1" applyFont="1" applyFill="1" applyBorder="1" applyAlignment="1" applyProtection="1">
      <alignment horizontal="center" vertical="center"/>
      <protection hidden="1"/>
    </xf>
    <xf numFmtId="0" fontId="3" fillId="0" borderId="21" xfId="1" applyFont="1" applyBorder="1" applyAlignment="1" applyProtection="1">
      <alignment horizontal="left" vertical="center"/>
      <protection hidden="1"/>
    </xf>
    <xf numFmtId="0" fontId="3" fillId="0" borderId="23" xfId="1" applyFont="1" applyBorder="1" applyAlignment="1" applyProtection="1">
      <alignment horizontal="left" vertical="center"/>
      <protection hidden="1"/>
    </xf>
    <xf numFmtId="0" fontId="3" fillId="0" borderId="9" xfId="1" applyFont="1" applyFill="1" applyBorder="1" applyAlignment="1" applyProtection="1">
      <alignment horizontal="left" vertical="center"/>
      <protection hidden="1"/>
    </xf>
    <xf numFmtId="0" fontId="3" fillId="4" borderId="24" xfId="1" applyFont="1" applyFill="1" applyBorder="1" applyAlignment="1" applyProtection="1">
      <alignment horizontal="left" vertical="center"/>
      <protection hidden="1"/>
    </xf>
    <xf numFmtId="45" fontId="3" fillId="4" borderId="10" xfId="1" applyNumberFormat="1" applyFont="1" applyFill="1" applyBorder="1" applyAlignment="1" applyProtection="1">
      <alignment horizontal="left" vertical="center"/>
      <protection hidden="1"/>
    </xf>
    <xf numFmtId="1" fontId="3" fillId="4" borderId="10" xfId="1" applyNumberFormat="1" applyFont="1" applyFill="1" applyBorder="1" applyAlignment="1" applyProtection="1">
      <alignment horizontal="left" vertical="center"/>
      <protection hidden="1"/>
    </xf>
    <xf numFmtId="45" fontId="8" fillId="2" borderId="10" xfId="1" applyNumberFormat="1" applyFont="1" applyFill="1" applyBorder="1" applyAlignment="1" applyProtection="1">
      <alignment horizontal="center" vertical="center"/>
      <protection hidden="1"/>
    </xf>
    <xf numFmtId="45" fontId="8" fillId="2" borderId="24" xfId="1" applyNumberFormat="1" applyFont="1" applyFill="1" applyBorder="1" applyAlignment="1" applyProtection="1">
      <alignment horizontal="center" vertical="center"/>
      <protection hidden="1"/>
    </xf>
    <xf numFmtId="45" fontId="8" fillId="2" borderId="10" xfId="1" applyNumberFormat="1" applyFont="1" applyFill="1" applyBorder="1" applyAlignment="1" applyProtection="1">
      <alignment horizontal="center" vertical="center" wrapText="1"/>
      <protection hidden="1"/>
    </xf>
    <xf numFmtId="46" fontId="3" fillId="4" borderId="10" xfId="1" applyNumberFormat="1" applyFont="1" applyFill="1" applyBorder="1" applyAlignment="1" applyProtection="1">
      <alignment horizontal="left" vertical="center" wrapText="1"/>
      <protection hidden="1"/>
    </xf>
    <xf numFmtId="46" fontId="3" fillId="4" borderId="12" xfId="1" applyNumberFormat="1" applyFont="1" applyFill="1" applyBorder="1" applyAlignment="1" applyProtection="1">
      <alignment horizontal="left" vertical="center"/>
      <protection hidden="1"/>
    </xf>
    <xf numFmtId="0" fontId="3" fillId="4" borderId="10" xfId="1" applyFont="1" applyFill="1" applyBorder="1" applyAlignment="1" applyProtection="1">
      <alignment horizontal="left" vertical="center"/>
      <protection hidden="1"/>
    </xf>
    <xf numFmtId="0" fontId="3" fillId="0" borderId="12" xfId="1" applyFont="1" applyBorder="1" applyAlignment="1" applyProtection="1">
      <alignment horizontal="left" vertical="center"/>
      <protection hidden="1"/>
    </xf>
    <xf numFmtId="0" fontId="3" fillId="0" borderId="25" xfId="1" applyFont="1" applyBorder="1" applyAlignment="1" applyProtection="1">
      <alignment horizontal="left" vertical="center"/>
      <protection hidden="1"/>
    </xf>
    <xf numFmtId="0" fontId="3" fillId="4" borderId="26" xfId="1" applyFont="1" applyFill="1" applyBorder="1" applyAlignment="1" applyProtection="1">
      <alignment horizontal="left" vertical="center"/>
      <protection hidden="1"/>
    </xf>
    <xf numFmtId="1" fontId="3" fillId="4" borderId="26" xfId="1" applyNumberFormat="1" applyFont="1" applyFill="1" applyBorder="1" applyAlignment="1" applyProtection="1">
      <alignment horizontal="left" vertical="center"/>
      <protection hidden="1"/>
    </xf>
    <xf numFmtId="45" fontId="8" fillId="2" borderId="26" xfId="1" applyNumberFormat="1" applyFont="1" applyFill="1" applyBorder="1" applyAlignment="1" applyProtection="1">
      <alignment horizontal="center" vertical="center"/>
      <protection hidden="1"/>
    </xf>
    <xf numFmtId="0" fontId="3" fillId="0" borderId="26" xfId="1" applyFont="1" applyBorder="1" applyAlignment="1" applyProtection="1">
      <alignment horizontal="left" vertical="center"/>
      <protection hidden="1"/>
    </xf>
    <xf numFmtId="0" fontId="3" fillId="0" borderId="27" xfId="1" applyFont="1" applyBorder="1" applyAlignment="1" applyProtection="1">
      <alignment horizontal="left" vertical="center"/>
      <protection hidden="1"/>
    </xf>
    <xf numFmtId="0" fontId="9" fillId="5" borderId="4" xfId="1" applyFont="1" applyFill="1" applyBorder="1" applyAlignment="1" applyProtection="1">
      <alignment horizontal="left" vertical="center" wrapText="1"/>
      <protection hidden="1"/>
    </xf>
    <xf numFmtId="0" fontId="9" fillId="5" borderId="4" xfId="1" applyFont="1" applyFill="1" applyBorder="1" applyAlignment="1" applyProtection="1">
      <alignment horizontal="center" vertical="center" wrapText="1"/>
      <protection hidden="1"/>
    </xf>
    <xf numFmtId="0" fontId="3" fillId="0" borderId="20" xfId="1" applyFont="1" applyBorder="1" applyAlignment="1" applyProtection="1">
      <alignment horizontal="left" vertical="center"/>
      <protection hidden="1"/>
    </xf>
    <xf numFmtId="0" fontId="10" fillId="6" borderId="28" xfId="1" applyFont="1" applyFill="1" applyBorder="1" applyAlignment="1" applyProtection="1">
      <alignment horizontal="left" vertical="center" wrapText="1"/>
      <protection hidden="1"/>
    </xf>
    <xf numFmtId="0" fontId="8" fillId="6" borderId="28" xfId="1" applyFont="1" applyFill="1" applyBorder="1" applyAlignment="1" applyProtection="1">
      <alignment horizontal="center" vertical="center" wrapText="1"/>
      <protection hidden="1"/>
    </xf>
    <xf numFmtId="0" fontId="8" fillId="4" borderId="28" xfId="1" applyFont="1" applyFill="1" applyBorder="1" applyAlignment="1" applyProtection="1">
      <alignment horizontal="center" vertical="center" wrapText="1"/>
      <protection hidden="1"/>
    </xf>
    <xf numFmtId="1" fontId="8" fillId="4" borderId="28" xfId="1" applyNumberFormat="1" applyFont="1" applyFill="1" applyBorder="1" applyAlignment="1" applyProtection="1">
      <alignment horizontal="center" vertical="center" wrapText="1"/>
      <protection hidden="1"/>
    </xf>
    <xf numFmtId="45" fontId="8" fillId="2" borderId="28" xfId="1" applyNumberFormat="1" applyFont="1" applyFill="1" applyBorder="1" applyAlignment="1" applyProtection="1">
      <alignment horizontal="center" vertical="center" wrapText="1"/>
      <protection hidden="1"/>
    </xf>
    <xf numFmtId="49" fontId="3" fillId="0" borderId="22" xfId="1" applyNumberFormat="1" applyFont="1" applyBorder="1" applyAlignment="1" applyProtection="1">
      <alignment horizontal="left" vertical="center"/>
      <protection hidden="1"/>
    </xf>
    <xf numFmtId="0" fontId="8" fillId="0" borderId="23" xfId="1" applyFont="1" applyBorder="1" applyAlignment="1" applyProtection="1">
      <alignment vertical="center"/>
      <protection hidden="1"/>
    </xf>
    <xf numFmtId="0" fontId="10" fillId="6" borderId="29" xfId="1" applyFont="1" applyFill="1" applyBorder="1" applyAlignment="1" applyProtection="1">
      <alignment horizontal="left" vertical="center" wrapText="1"/>
      <protection hidden="1"/>
    </xf>
    <xf numFmtId="0" fontId="8" fillId="6" borderId="29" xfId="1" applyFont="1" applyFill="1" applyBorder="1" applyAlignment="1" applyProtection="1">
      <alignment horizontal="center" vertical="center" wrapText="1"/>
      <protection hidden="1"/>
    </xf>
    <xf numFmtId="0" fontId="8" fillId="4" borderId="29" xfId="1" applyFont="1" applyFill="1" applyBorder="1" applyAlignment="1" applyProtection="1">
      <alignment horizontal="center" vertical="center" wrapText="1"/>
      <protection hidden="1"/>
    </xf>
    <xf numFmtId="1" fontId="8" fillId="4" borderId="29" xfId="1" applyNumberFormat="1" applyFont="1" applyFill="1" applyBorder="1" applyAlignment="1" applyProtection="1">
      <alignment horizontal="center" vertical="center" wrapText="1"/>
      <protection hidden="1"/>
    </xf>
    <xf numFmtId="0" fontId="8" fillId="2" borderId="29" xfId="1" applyFont="1" applyFill="1" applyBorder="1" applyAlignment="1" applyProtection="1">
      <alignment horizontal="center" vertical="center" wrapText="1"/>
      <protection hidden="1"/>
    </xf>
    <xf numFmtId="49" fontId="3" fillId="0" borderId="10" xfId="1" applyNumberFormat="1" applyFont="1" applyBorder="1" applyAlignment="1" applyProtection="1">
      <alignment horizontal="center" vertical="center"/>
      <protection hidden="1"/>
    </xf>
    <xf numFmtId="0" fontId="3" fillId="0" borderId="10" xfId="1" applyFont="1" applyBorder="1" applyAlignment="1" applyProtection="1">
      <alignment horizontal="center" vertical="center"/>
      <protection hidden="1"/>
    </xf>
    <xf numFmtId="1" fontId="8" fillId="0" borderId="10" xfId="1" applyNumberFormat="1" applyFont="1" applyBorder="1" applyAlignment="1" applyProtection="1">
      <alignment horizontal="center" vertical="center"/>
      <protection hidden="1"/>
    </xf>
    <xf numFmtId="1" fontId="8" fillId="4" borderId="10" xfId="1" applyNumberFormat="1" applyFont="1" applyFill="1" applyBorder="1" applyAlignment="1" applyProtection="1">
      <alignment horizontal="center" vertical="center"/>
      <protection hidden="1"/>
    </xf>
    <xf numFmtId="49" fontId="3" fillId="0" borderId="24" xfId="1" applyNumberFormat="1" applyFont="1" applyBorder="1" applyAlignment="1" applyProtection="1">
      <alignment horizontal="left" vertical="center"/>
      <protection hidden="1"/>
    </xf>
    <xf numFmtId="49" fontId="3" fillId="0" borderId="21" xfId="1" applyNumberFormat="1" applyFont="1" applyBorder="1" applyAlignment="1" applyProtection="1">
      <alignment horizontal="center" vertical="center"/>
      <protection hidden="1"/>
    </xf>
    <xf numFmtId="1" fontId="3" fillId="0" borderId="10" xfId="1" applyNumberFormat="1" applyFont="1" applyBorder="1" applyAlignment="1" applyProtection="1">
      <alignment horizontal="center" vertical="center"/>
      <protection hidden="1"/>
    </xf>
    <xf numFmtId="0" fontId="9" fillId="5" borderId="5" xfId="1" applyFont="1" applyFill="1" applyBorder="1" applyAlignment="1" applyProtection="1">
      <alignment vertical="center" wrapText="1"/>
      <protection hidden="1"/>
    </xf>
    <xf numFmtId="0" fontId="3" fillId="0" borderId="23" xfId="1" applyFont="1" applyBorder="1" applyAlignment="1" applyProtection="1">
      <alignment vertical="center"/>
      <protection hidden="1"/>
    </xf>
    <xf numFmtId="0" fontId="8" fillId="0" borderId="10" xfId="1" applyFont="1" applyBorder="1" applyAlignment="1" applyProtection="1">
      <alignment horizontal="left" vertical="center"/>
      <protection hidden="1"/>
    </xf>
    <xf numFmtId="49" fontId="8" fillId="0" borderId="26" xfId="1" applyNumberFormat="1" applyFont="1" applyBorder="1" applyAlignment="1" applyProtection="1">
      <alignment horizontal="left" vertical="center"/>
      <protection hidden="1"/>
    </xf>
    <xf numFmtId="0" fontId="6" fillId="3" borderId="37" xfId="1" applyFont="1" applyFill="1" applyBorder="1" applyAlignment="1" applyProtection="1">
      <alignment horizontal="left" vertical="center"/>
      <protection hidden="1"/>
    </xf>
    <xf numFmtId="0" fontId="6" fillId="3" borderId="39" xfId="1" applyFont="1" applyFill="1" applyBorder="1" applyAlignment="1" applyProtection="1">
      <alignment horizontal="left" vertical="center"/>
      <protection hidden="1"/>
    </xf>
    <xf numFmtId="0" fontId="6" fillId="3" borderId="40" xfId="1" applyFont="1" applyFill="1" applyBorder="1" applyAlignment="1" applyProtection="1">
      <alignment vertical="center"/>
      <protection hidden="1"/>
    </xf>
    <xf numFmtId="0" fontId="3" fillId="0" borderId="11" xfId="1" applyFont="1" applyFill="1" applyBorder="1" applyAlignment="1" applyProtection="1">
      <alignment horizontal="left" vertical="center"/>
      <protection hidden="1"/>
    </xf>
    <xf numFmtId="0" fontId="3" fillId="0" borderId="10" xfId="1" applyFont="1" applyFill="1" applyBorder="1" applyAlignment="1" applyProtection="1">
      <alignment horizontal="left" vertical="center" wrapText="1"/>
      <protection hidden="1"/>
    </xf>
    <xf numFmtId="0" fontId="3" fillId="0" borderId="10" xfId="1" applyFont="1" applyFill="1" applyBorder="1" applyAlignment="1" applyProtection="1">
      <alignment vertical="center"/>
      <protection hidden="1"/>
    </xf>
    <xf numFmtId="0" fontId="3" fillId="0" borderId="10" xfId="1" applyFont="1" applyFill="1" applyBorder="1" applyAlignment="1" applyProtection="1">
      <alignment vertical="center" wrapText="1"/>
      <protection hidden="1"/>
    </xf>
    <xf numFmtId="0" fontId="8" fillId="0" borderId="26" xfId="1" applyFont="1" applyBorder="1" applyAlignment="1" applyProtection="1">
      <alignment horizontal="left" vertical="center"/>
      <protection hidden="1"/>
    </xf>
    <xf numFmtId="0" fontId="8" fillId="0" borderId="26" xfId="1" applyFont="1" applyBorder="1" applyAlignment="1" applyProtection="1">
      <alignment horizontal="center" vertical="center"/>
      <protection hidden="1"/>
    </xf>
    <xf numFmtId="49" fontId="8" fillId="0" borderId="35" xfId="1" applyNumberFormat="1" applyFont="1" applyBorder="1" applyAlignment="1" applyProtection="1">
      <alignment horizontal="center" vertical="center"/>
      <protection hidden="1"/>
    </xf>
    <xf numFmtId="45" fontId="8" fillId="4" borderId="26" xfId="1" applyNumberFormat="1" applyFont="1" applyFill="1" applyBorder="1" applyAlignment="1" applyProtection="1">
      <alignment horizontal="center" vertical="center"/>
      <protection hidden="1"/>
    </xf>
    <xf numFmtId="45" fontId="8" fillId="4" borderId="35" xfId="1" applyNumberFormat="1" applyFont="1" applyFill="1" applyBorder="1" applyAlignment="1" applyProtection="1">
      <alignment horizontal="center" vertical="center"/>
      <protection hidden="1"/>
    </xf>
    <xf numFmtId="0" fontId="8" fillId="0" borderId="26" xfId="1" applyFont="1" applyFill="1" applyBorder="1" applyAlignment="1" applyProtection="1">
      <alignment horizontal="center" vertical="center"/>
      <protection hidden="1"/>
    </xf>
    <xf numFmtId="49" fontId="8" fillId="0" borderId="35" xfId="1" applyNumberFormat="1" applyFont="1" applyBorder="1" applyAlignment="1" applyProtection="1">
      <alignment horizontal="left" vertical="center"/>
      <protection hidden="1"/>
    </xf>
    <xf numFmtId="0" fontId="8" fillId="0" borderId="27" xfId="1" applyFont="1" applyBorder="1" applyAlignment="1" applyProtection="1">
      <alignment horizontal="left" vertical="center"/>
      <protection hidden="1"/>
    </xf>
    <xf numFmtId="0" fontId="3" fillId="0" borderId="41" xfId="1" applyFont="1" applyBorder="1" applyAlignment="1" applyProtection="1">
      <alignment horizontal="left" vertical="center"/>
      <protection hidden="1"/>
    </xf>
    <xf numFmtId="0" fontId="8" fillId="0" borderId="41" xfId="1" applyFont="1" applyBorder="1" applyAlignment="1" applyProtection="1">
      <alignment horizontal="left" vertical="center"/>
      <protection hidden="1"/>
    </xf>
    <xf numFmtId="0" fontId="8" fillId="0" borderId="41" xfId="1" applyFont="1" applyBorder="1" applyAlignment="1" applyProtection="1">
      <alignment horizontal="center" vertical="center"/>
      <protection hidden="1"/>
    </xf>
    <xf numFmtId="49" fontId="8" fillId="0" borderId="41" xfId="1" applyNumberFormat="1" applyFont="1" applyBorder="1" applyAlignment="1" applyProtection="1">
      <alignment horizontal="center" vertical="center"/>
      <protection hidden="1"/>
    </xf>
    <xf numFmtId="45" fontId="8" fillId="4" borderId="41" xfId="1" applyNumberFormat="1" applyFont="1" applyFill="1" applyBorder="1" applyAlignment="1" applyProtection="1">
      <alignment horizontal="center" vertical="center"/>
      <protection hidden="1"/>
    </xf>
    <xf numFmtId="0" fontId="8" fillId="0" borderId="41" xfId="1" applyFont="1" applyFill="1" applyBorder="1" applyAlignment="1" applyProtection="1">
      <alignment horizontal="center" vertical="center"/>
      <protection hidden="1"/>
    </xf>
    <xf numFmtId="49" fontId="8" fillId="0" borderId="41" xfId="1" applyNumberFormat="1" applyFont="1" applyBorder="1" applyAlignment="1" applyProtection="1">
      <alignment horizontal="left" vertical="center"/>
      <protection hidden="1"/>
    </xf>
    <xf numFmtId="0" fontId="14" fillId="0" borderId="24" xfId="2" applyFont="1" applyBorder="1" applyAlignment="1" applyProtection="1">
      <alignment horizontal="left" vertical="top" wrapText="1"/>
      <protection hidden="1"/>
    </xf>
    <xf numFmtId="0" fontId="14" fillId="0" borderId="33" xfId="2" applyFont="1" applyBorder="1" applyAlignment="1" applyProtection="1">
      <alignment horizontal="left" vertical="top" wrapText="1"/>
      <protection hidden="1"/>
    </xf>
    <xf numFmtId="0" fontId="14" fillId="0" borderId="34" xfId="2" applyFont="1" applyBorder="1" applyAlignment="1" applyProtection="1">
      <alignment horizontal="left" vertical="top" wrapText="1"/>
      <protection hidden="1"/>
    </xf>
    <xf numFmtId="0" fontId="12" fillId="0" borderId="24" xfId="1" applyFont="1" applyBorder="1" applyAlignment="1" applyProtection="1">
      <alignment vertical="top" wrapText="1"/>
      <protection hidden="1"/>
    </xf>
    <xf numFmtId="0" fontId="12" fillId="0" borderId="33" xfId="1" applyFont="1" applyBorder="1" applyAlignment="1" applyProtection="1">
      <alignment vertical="top" wrapText="1"/>
      <protection hidden="1"/>
    </xf>
    <xf numFmtId="0" fontId="12" fillId="0" borderId="34" xfId="1" applyFont="1" applyBorder="1" applyAlignment="1" applyProtection="1">
      <alignment vertical="top" wrapText="1"/>
      <protection hidden="1"/>
    </xf>
    <xf numFmtId="0" fontId="13" fillId="0" borderId="24" xfId="1" applyFont="1" applyBorder="1" applyAlignment="1" applyProtection="1">
      <alignment vertical="top" wrapText="1"/>
      <protection hidden="1"/>
    </xf>
    <xf numFmtId="0" fontId="14" fillId="0" borderId="24" xfId="2" applyFont="1" applyBorder="1" applyAlignment="1" applyProtection="1">
      <alignment vertical="top" wrapText="1"/>
      <protection hidden="1"/>
    </xf>
    <xf numFmtId="0" fontId="14" fillId="0" borderId="33" xfId="2" applyFont="1" applyBorder="1" applyAlignment="1" applyProtection="1">
      <alignment vertical="top" wrapText="1"/>
      <protection hidden="1"/>
    </xf>
    <xf numFmtId="0" fontId="14" fillId="0" borderId="34" xfId="2" applyFont="1" applyBorder="1" applyAlignment="1" applyProtection="1">
      <alignment vertical="top" wrapText="1"/>
      <protection hidden="1"/>
    </xf>
    <xf numFmtId="0" fontId="3" fillId="0" borderId="24" xfId="1" applyFont="1" applyFill="1" applyBorder="1" applyAlignment="1" applyProtection="1">
      <alignment vertical="center" wrapText="1"/>
      <protection hidden="1"/>
    </xf>
    <xf numFmtId="0" fontId="3" fillId="0" borderId="33" xfId="1" applyFont="1" applyFill="1" applyBorder="1" applyAlignment="1" applyProtection="1">
      <alignment vertical="center" wrapText="1"/>
      <protection hidden="1"/>
    </xf>
    <xf numFmtId="0" fontId="3" fillId="0" borderId="34" xfId="1" applyFont="1" applyFill="1" applyBorder="1" applyAlignment="1" applyProtection="1">
      <alignment vertical="center" wrapText="1"/>
      <protection hidden="1"/>
    </xf>
    <xf numFmtId="45" fontId="8" fillId="2" borderId="10" xfId="1" applyNumberFormat="1" applyFont="1" applyFill="1" applyBorder="1" applyAlignment="1" applyProtection="1">
      <alignment horizontal="center" vertical="center"/>
      <protection hidden="1"/>
    </xf>
    <xf numFmtId="0" fontId="3" fillId="0" borderId="10" xfId="1" applyFont="1" applyFill="1" applyBorder="1" applyAlignment="1" applyProtection="1">
      <alignment vertical="center" wrapText="1"/>
      <protection hidden="1"/>
    </xf>
    <xf numFmtId="45" fontId="3" fillId="2" borderId="33" xfId="1" applyNumberFormat="1" applyFont="1" applyFill="1" applyBorder="1" applyAlignment="1" applyProtection="1">
      <alignment horizontal="center" vertical="center" wrapText="1"/>
      <protection hidden="1"/>
    </xf>
    <xf numFmtId="0" fontId="3" fillId="2" borderId="34" xfId="1" applyFont="1" applyFill="1" applyBorder="1" applyAlignment="1" applyProtection="1">
      <alignment horizontal="center" vertical="center" wrapText="1"/>
      <protection hidden="1"/>
    </xf>
    <xf numFmtId="0" fontId="6" fillId="3" borderId="38" xfId="1" applyFont="1" applyFill="1" applyBorder="1" applyAlignment="1" applyProtection="1">
      <alignment horizontal="center" vertical="center"/>
      <protection hidden="1"/>
    </xf>
    <xf numFmtId="0" fontId="6" fillId="3" borderId="6" xfId="1" applyFont="1" applyFill="1" applyBorder="1" applyAlignment="1" applyProtection="1">
      <alignment horizontal="center" vertical="center"/>
      <protection hidden="1"/>
    </xf>
    <xf numFmtId="0" fontId="9" fillId="5" borderId="5" xfId="1" applyFont="1" applyFill="1" applyBorder="1" applyAlignment="1" applyProtection="1">
      <alignment horizontal="center" vertical="center" wrapText="1"/>
      <protection hidden="1"/>
    </xf>
    <xf numFmtId="0" fontId="9" fillId="5" borderId="7" xfId="1" applyFont="1" applyFill="1" applyBorder="1" applyAlignment="1" applyProtection="1">
      <alignment horizontal="center" vertical="center" wrapText="1"/>
      <protection hidden="1"/>
    </xf>
    <xf numFmtId="0" fontId="3" fillId="0" borderId="30" xfId="1" applyFont="1" applyBorder="1" applyAlignment="1" applyProtection="1">
      <alignment vertical="center" wrapText="1"/>
      <protection hidden="1"/>
    </xf>
    <xf numFmtId="0" fontId="3" fillId="0" borderId="31" xfId="1" applyFont="1" applyBorder="1" applyAlignment="1" applyProtection="1">
      <alignment vertical="center" wrapText="1"/>
      <protection hidden="1"/>
    </xf>
    <xf numFmtId="0" fontId="3" fillId="0" borderId="32" xfId="1" applyFont="1" applyBorder="1" applyAlignment="1" applyProtection="1">
      <alignment vertical="center" wrapText="1"/>
      <protection hidden="1"/>
    </xf>
    <xf numFmtId="45" fontId="8" fillId="2" borderId="30" xfId="1" applyNumberFormat="1" applyFont="1" applyFill="1" applyBorder="1" applyAlignment="1" applyProtection="1">
      <alignment horizontal="center" vertical="center"/>
      <protection hidden="1"/>
    </xf>
    <xf numFmtId="45" fontId="8" fillId="2" borderId="32" xfId="1" applyNumberFormat="1" applyFont="1" applyFill="1" applyBorder="1" applyAlignment="1" applyProtection="1">
      <alignment horizontal="center" vertical="center"/>
      <protection hidden="1"/>
    </xf>
    <xf numFmtId="0" fontId="3" fillId="0" borderId="24" xfId="1" applyFont="1" applyBorder="1" applyAlignment="1" applyProtection="1">
      <alignment horizontal="center" vertical="center"/>
      <protection hidden="1"/>
    </xf>
    <xf numFmtId="0" fontId="3" fillId="0" borderId="33" xfId="1" applyFont="1" applyBorder="1" applyAlignment="1" applyProtection="1">
      <alignment horizontal="center" vertical="center"/>
      <protection hidden="1"/>
    </xf>
    <xf numFmtId="0" fontId="3" fillId="0" borderId="34" xfId="1" applyFont="1" applyBorder="1" applyAlignment="1" applyProtection="1">
      <alignment horizontal="center" vertical="center"/>
      <protection hidden="1"/>
    </xf>
    <xf numFmtId="45" fontId="8" fillId="2" borderId="33" xfId="1" applyNumberFormat="1" applyFont="1" applyFill="1" applyBorder="1" applyAlignment="1" applyProtection="1">
      <alignment horizontal="center" vertical="center"/>
      <protection hidden="1"/>
    </xf>
    <xf numFmtId="45" fontId="8" fillId="2" borderId="34" xfId="1" applyNumberFormat="1" applyFont="1" applyFill="1" applyBorder="1" applyAlignment="1" applyProtection="1">
      <alignment horizontal="center" vertical="center"/>
      <protection hidden="1"/>
    </xf>
    <xf numFmtId="49" fontId="3" fillId="0" borderId="35" xfId="1" applyNumberFormat="1" applyFont="1" applyBorder="1" applyAlignment="1" applyProtection="1">
      <alignment horizontal="center" vertical="center"/>
      <protection hidden="1"/>
    </xf>
    <xf numFmtId="49" fontId="3" fillId="0" borderId="36" xfId="1" applyNumberFormat="1" applyFont="1" applyBorder="1" applyAlignment="1" applyProtection="1">
      <alignment horizontal="center" vertical="center"/>
      <protection hidden="1"/>
    </xf>
    <xf numFmtId="0" fontId="3" fillId="0" borderId="26" xfId="1" applyFont="1" applyBorder="1" applyAlignment="1" applyProtection="1">
      <alignment horizontal="center" vertical="center"/>
      <protection hidden="1"/>
    </xf>
    <xf numFmtId="45" fontId="8" fillId="2" borderId="35" xfId="1" applyNumberFormat="1" applyFont="1" applyFill="1" applyBorder="1" applyAlignment="1" applyProtection="1">
      <alignment horizontal="center" vertical="center"/>
      <protection hidden="1"/>
    </xf>
    <xf numFmtId="45" fontId="8" fillId="2" borderId="36" xfId="1" applyNumberFormat="1" applyFont="1" applyFill="1" applyBorder="1" applyAlignment="1" applyProtection="1">
      <alignment horizontal="center" vertical="center"/>
      <protection hidden="1"/>
    </xf>
    <xf numFmtId="0" fontId="3" fillId="0" borderId="10" xfId="1" applyFont="1" applyBorder="1" applyAlignment="1" applyProtection="1">
      <alignment horizontal="center" vertical="center"/>
      <protection hidden="1"/>
    </xf>
    <xf numFmtId="45" fontId="8" fillId="2" borderId="24" xfId="1" applyNumberFormat="1" applyFont="1" applyFill="1" applyBorder="1" applyAlignment="1" applyProtection="1">
      <alignment horizontal="center" vertical="center"/>
      <protection hidden="1"/>
    </xf>
    <xf numFmtId="0" fontId="8" fillId="0" borderId="10" xfId="1" applyFont="1" applyBorder="1" applyAlignment="1" applyProtection="1">
      <alignment horizontal="center" vertical="center"/>
      <protection hidden="1"/>
    </xf>
    <xf numFmtId="0" fontId="3" fillId="0" borderId="11" xfId="1" applyFont="1" applyBorder="1" applyAlignment="1" applyProtection="1">
      <alignment horizontal="center" vertical="center"/>
      <protection hidden="1"/>
    </xf>
    <xf numFmtId="0" fontId="3" fillId="0" borderId="0" xfId="0" applyFont="1" applyProtection="1">
      <protection hidden="1"/>
    </xf>
    <xf numFmtId="0" fontId="6" fillId="3" borderId="4" xfId="1" applyFont="1" applyFill="1" applyBorder="1" applyAlignment="1" applyProtection="1">
      <alignment horizontal="left" vertical="center"/>
      <protection hidden="1"/>
    </xf>
    <xf numFmtId="0" fontId="3" fillId="0" borderId="30" xfId="1" applyFont="1" applyBorder="1" applyAlignment="1" applyProtection="1">
      <alignment horizontal="left" vertical="center"/>
      <protection hidden="1"/>
    </xf>
    <xf numFmtId="0" fontId="3" fillId="0" borderId="31" xfId="1" applyFont="1" applyBorder="1" applyAlignment="1" applyProtection="1">
      <alignment horizontal="left" vertical="center"/>
      <protection hidden="1"/>
    </xf>
    <xf numFmtId="0" fontId="3" fillId="0" borderId="32" xfId="1" applyFont="1" applyBorder="1" applyAlignment="1" applyProtection="1">
      <alignment horizontal="left" vertical="center"/>
      <protection hidden="1"/>
    </xf>
    <xf numFmtId="45" fontId="3" fillId="2" borderId="30" xfId="1" applyNumberFormat="1" applyFont="1" applyFill="1" applyBorder="1" applyAlignment="1" applyProtection="1">
      <alignment horizontal="left" vertical="center"/>
      <protection hidden="1"/>
    </xf>
    <xf numFmtId="45" fontId="3" fillId="2" borderId="31" xfId="1" applyNumberFormat="1" applyFont="1" applyFill="1" applyBorder="1" applyAlignment="1" applyProtection="1">
      <alignment horizontal="left" vertical="center"/>
      <protection hidden="1"/>
    </xf>
    <xf numFmtId="45" fontId="3" fillId="2" borderId="32" xfId="1" applyNumberFormat="1" applyFont="1" applyFill="1" applyBorder="1" applyAlignment="1" applyProtection="1">
      <alignment horizontal="left" vertical="center"/>
      <protection hidden="1"/>
    </xf>
    <xf numFmtId="0" fontId="3" fillId="0" borderId="24" xfId="1" applyFont="1" applyBorder="1" applyAlignment="1" applyProtection="1">
      <alignment horizontal="left" vertical="center"/>
      <protection hidden="1"/>
    </xf>
    <xf numFmtId="0" fontId="3" fillId="0" borderId="33" xfId="1" applyFont="1" applyBorder="1" applyAlignment="1" applyProtection="1">
      <alignment horizontal="left" vertical="center"/>
      <protection hidden="1"/>
    </xf>
    <xf numFmtId="0" fontId="3" fillId="0" borderId="34" xfId="1" applyFont="1" applyBorder="1" applyAlignment="1" applyProtection="1">
      <alignment horizontal="left" vertical="center"/>
      <protection hidden="1"/>
    </xf>
    <xf numFmtId="45" fontId="8" fillId="2" borderId="24" xfId="1" applyNumberFormat="1" applyFont="1" applyFill="1" applyBorder="1" applyAlignment="1" applyProtection="1">
      <alignment horizontal="left" vertical="center"/>
      <protection hidden="1"/>
    </xf>
    <xf numFmtId="45" fontId="8" fillId="2" borderId="33" xfId="1" applyNumberFormat="1" applyFont="1" applyFill="1" applyBorder="1" applyAlignment="1" applyProtection="1">
      <alignment horizontal="left" vertical="center"/>
      <protection hidden="1"/>
    </xf>
    <xf numFmtId="45" fontId="8" fillId="2" borderId="34" xfId="1" applyNumberFormat="1" applyFont="1" applyFill="1" applyBorder="1" applyAlignment="1" applyProtection="1">
      <alignment horizontal="left" vertical="center"/>
      <protection hidden="1"/>
    </xf>
    <xf numFmtId="0" fontId="1" fillId="3" borderId="42" xfId="1" applyFont="1" applyFill="1" applyBorder="1" applyAlignment="1">
      <alignment horizontal="center" vertical="center"/>
    </xf>
    <xf numFmtId="0" fontId="1" fillId="3" borderId="43" xfId="1" applyFont="1" applyFill="1" applyBorder="1" applyAlignment="1">
      <alignment horizontal="center" vertical="center"/>
    </xf>
    <xf numFmtId="0" fontId="1" fillId="3" borderId="44" xfId="1" applyFont="1" applyFill="1" applyBorder="1" applyAlignment="1">
      <alignment horizontal="center" vertical="center"/>
    </xf>
    <xf numFmtId="0" fontId="1" fillId="3" borderId="45" xfId="1" applyFont="1" applyFill="1" applyBorder="1" applyAlignment="1">
      <alignment horizontal="center" vertical="center"/>
    </xf>
    <xf numFmtId="0" fontId="4" fillId="0" borderId="0" xfId="1" applyFont="1" applyAlignment="1">
      <alignment horizontal="left" vertical="center"/>
    </xf>
    <xf numFmtId="0" fontId="5" fillId="0" borderId="2" xfId="1" applyFont="1" applyBorder="1" applyAlignment="1">
      <alignment horizontal="left" vertical="center" wrapText="1"/>
    </xf>
    <xf numFmtId="0" fontId="6" fillId="3" borderId="5" xfId="1" applyFont="1" applyFill="1" applyBorder="1" applyAlignment="1" applyProtection="1">
      <alignment horizontal="center" vertical="center"/>
      <protection hidden="1"/>
    </xf>
  </cellXfs>
  <cellStyles count="3">
    <cellStyle name="Standard" xfId="0" builtinId="0"/>
    <cellStyle name="Standard 17" xfId="1"/>
    <cellStyle name="Standard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workbookViewId="0">
      <selection activeCell="H5" sqref="H5"/>
    </sheetView>
  </sheetViews>
  <sheetFormatPr baseColWidth="10" defaultRowHeight="15" x14ac:dyDescent="0.25"/>
  <cols>
    <col min="1" max="1" width="25.7109375" customWidth="1"/>
    <col min="2" max="2" width="19.140625" customWidth="1"/>
    <col min="3" max="4" width="25.7109375" customWidth="1"/>
    <col min="5" max="10" width="17.7109375" customWidth="1"/>
  </cols>
  <sheetData>
    <row r="1" spans="1:10" x14ac:dyDescent="0.25">
      <c r="A1" s="1"/>
      <c r="B1" s="1"/>
      <c r="C1" s="1"/>
      <c r="D1" s="1"/>
      <c r="E1" s="2"/>
      <c r="F1" s="2"/>
      <c r="G1" s="3" t="s">
        <v>0</v>
      </c>
      <c r="H1" s="3" t="s">
        <v>1</v>
      </c>
      <c r="I1" s="159" t="s">
        <v>150</v>
      </c>
      <c r="J1" s="160"/>
    </row>
    <row r="2" spans="1:10" ht="16.5" thickBot="1" x14ac:dyDescent="0.3">
      <c r="A2" s="163" t="s">
        <v>2</v>
      </c>
      <c r="B2" s="163"/>
      <c r="C2" s="163"/>
      <c r="D2" s="163"/>
      <c r="E2" s="163"/>
      <c r="F2" s="163"/>
      <c r="G2" s="6">
        <v>3.0092592592592588E-3</v>
      </c>
      <c r="H2" s="7">
        <f>SUM(G2/0.85)</f>
        <v>3.5403050108932456E-3</v>
      </c>
      <c r="I2" s="161"/>
      <c r="J2" s="162"/>
    </row>
    <row r="3" spans="1:10" ht="15.75" thickBot="1" x14ac:dyDescent="0.3">
      <c r="A3" s="164"/>
      <c r="B3" s="164"/>
      <c r="C3" s="164"/>
      <c r="D3" s="164"/>
      <c r="E3" s="164"/>
      <c r="F3" s="164"/>
      <c r="G3" s="4"/>
      <c r="H3" s="5"/>
      <c r="I3" s="4"/>
      <c r="J3" s="4"/>
    </row>
    <row r="4" spans="1:10" ht="15.75" thickBot="1" x14ac:dyDescent="0.3">
      <c r="A4" s="8" t="s">
        <v>3</v>
      </c>
      <c r="B4" s="9" t="s">
        <v>4</v>
      </c>
      <c r="C4" s="165" t="s">
        <v>5</v>
      </c>
      <c r="D4" s="123"/>
      <c r="E4" s="123"/>
      <c r="F4" s="123"/>
      <c r="G4" s="10" t="s">
        <v>6</v>
      </c>
      <c r="H4" s="11"/>
      <c r="I4" s="9" t="s">
        <v>7</v>
      </c>
      <c r="J4" s="12" t="s">
        <v>8</v>
      </c>
    </row>
    <row r="5" spans="1:10" x14ac:dyDescent="0.25">
      <c r="A5" s="13" t="s">
        <v>9</v>
      </c>
      <c r="B5" s="14" t="s">
        <v>10</v>
      </c>
      <c r="C5" s="145" t="s">
        <v>11</v>
      </c>
      <c r="D5" s="145"/>
      <c r="E5" s="145"/>
      <c r="F5" s="145"/>
      <c r="G5" s="145"/>
      <c r="H5" s="15">
        <f>SUM(H2/0.72)</f>
        <v>4.9170902929072859E-3</v>
      </c>
      <c r="I5" s="16">
        <v>1</v>
      </c>
      <c r="J5" s="17" t="s">
        <v>12</v>
      </c>
    </row>
    <row r="6" spans="1:10" x14ac:dyDescent="0.25">
      <c r="A6" s="13" t="s">
        <v>13</v>
      </c>
      <c r="B6" s="14" t="s">
        <v>14</v>
      </c>
      <c r="C6" s="145" t="s">
        <v>15</v>
      </c>
      <c r="D6" s="145"/>
      <c r="E6" s="145"/>
      <c r="F6" s="145"/>
      <c r="G6" s="145"/>
      <c r="H6" s="18">
        <f>SUM(H2/0.79)</f>
        <v>4.4813987479661336E-3</v>
      </c>
      <c r="I6" s="16">
        <v>1</v>
      </c>
      <c r="J6" s="17" t="s">
        <v>12</v>
      </c>
    </row>
    <row r="7" spans="1:10" x14ac:dyDescent="0.25">
      <c r="A7" s="13" t="s">
        <v>16</v>
      </c>
      <c r="B7" s="14" t="s">
        <v>17</v>
      </c>
      <c r="C7" s="145" t="s">
        <v>18</v>
      </c>
      <c r="D7" s="145"/>
      <c r="E7" s="145"/>
      <c r="F7" s="145"/>
      <c r="G7" s="145"/>
      <c r="H7" s="18">
        <f>SUM(H2/0.87)</f>
        <v>4.0693161044749954E-3</v>
      </c>
      <c r="I7" s="16">
        <v>1</v>
      </c>
      <c r="J7" s="17" t="s">
        <v>12</v>
      </c>
    </row>
    <row r="8" spans="1:10" x14ac:dyDescent="0.25">
      <c r="A8" s="19" t="s">
        <v>19</v>
      </c>
      <c r="B8" s="20" t="s">
        <v>20</v>
      </c>
      <c r="C8" s="145" t="s">
        <v>21</v>
      </c>
      <c r="D8" s="145"/>
      <c r="E8" s="145"/>
      <c r="F8" s="145"/>
      <c r="G8" s="145"/>
      <c r="H8" s="21">
        <f>SUM(H2/0.9)</f>
        <v>3.9336722343258287E-3</v>
      </c>
      <c r="I8" s="22" t="s">
        <v>22</v>
      </c>
      <c r="J8" s="23" t="s">
        <v>23</v>
      </c>
    </row>
    <row r="9" spans="1:10" x14ac:dyDescent="0.25">
      <c r="A9" s="24" t="s">
        <v>24</v>
      </c>
      <c r="B9" s="25" t="s">
        <v>25</v>
      </c>
      <c r="C9" s="145" t="s">
        <v>26</v>
      </c>
      <c r="D9" s="145"/>
      <c r="E9" s="145"/>
      <c r="F9" s="145"/>
      <c r="G9" s="145"/>
      <c r="H9" s="21">
        <f>SUM(H2/0.88)</f>
        <v>4.0230738760150516E-3</v>
      </c>
      <c r="I9" s="26" t="s">
        <v>27</v>
      </c>
      <c r="J9" s="27" t="s">
        <v>23</v>
      </c>
    </row>
    <row r="10" spans="1:10" ht="15.75" thickBot="1" x14ac:dyDescent="0.3">
      <c r="A10" s="24" t="s">
        <v>28</v>
      </c>
      <c r="B10" s="25" t="s">
        <v>29</v>
      </c>
      <c r="C10" s="145" t="s">
        <v>30</v>
      </c>
      <c r="D10" s="145"/>
      <c r="E10" s="145"/>
      <c r="F10" s="145"/>
      <c r="G10" s="145"/>
      <c r="H10" s="21">
        <f>SUM(H2/0.825)</f>
        <v>4.2912788010827218E-3</v>
      </c>
      <c r="I10" s="26" t="s">
        <v>31</v>
      </c>
      <c r="J10" s="27" t="s">
        <v>12</v>
      </c>
    </row>
    <row r="11" spans="1:10" ht="15.75" thickBot="1" x14ac:dyDescent="0.3">
      <c r="A11" s="28" t="s">
        <v>32</v>
      </c>
      <c r="B11" s="9" t="s">
        <v>33</v>
      </c>
      <c r="C11" s="9" t="s">
        <v>34</v>
      </c>
      <c r="D11" s="9" t="s">
        <v>35</v>
      </c>
      <c r="E11" s="29" t="s">
        <v>36</v>
      </c>
      <c r="F11" s="29" t="s">
        <v>37</v>
      </c>
      <c r="G11" s="29" t="s">
        <v>38</v>
      </c>
      <c r="H11" s="29" t="s">
        <v>39</v>
      </c>
      <c r="I11" s="30" t="s">
        <v>40</v>
      </c>
      <c r="J11" s="12" t="s">
        <v>41</v>
      </c>
    </row>
    <row r="12" spans="1:10" x14ac:dyDescent="0.25">
      <c r="A12" s="31" t="s">
        <v>42</v>
      </c>
      <c r="B12" s="32">
        <v>4000</v>
      </c>
      <c r="C12" s="33" t="s">
        <v>43</v>
      </c>
      <c r="D12" s="34">
        <v>2000</v>
      </c>
      <c r="E12" s="35">
        <f>SUM(H2/0.96)</f>
        <v>3.6878177196804644E-3</v>
      </c>
      <c r="F12" s="36">
        <f>SUM(H2*0.9)/1000*300</f>
        <v>9.5588235294117631E-4</v>
      </c>
      <c r="G12" s="37">
        <f>SUM(H2*2)</f>
        <v>7.0806100217864912E-3</v>
      </c>
      <c r="H12" s="32" t="s">
        <v>44</v>
      </c>
      <c r="I12" s="38" t="s">
        <v>45</v>
      </c>
      <c r="J12" s="39" t="s">
        <v>44</v>
      </c>
    </row>
    <row r="13" spans="1:10" ht="18" x14ac:dyDescent="0.25">
      <c r="A13" s="40" t="s">
        <v>46</v>
      </c>
      <c r="B13" s="41">
        <v>4000</v>
      </c>
      <c r="C13" s="42" t="s">
        <v>47</v>
      </c>
      <c r="D13" s="43">
        <v>2000</v>
      </c>
      <c r="E13" s="44">
        <f>SUM(H2/0.9)</f>
        <v>3.9336722343258287E-3</v>
      </c>
      <c r="F13" s="45">
        <f>SUM(H2*0.75)/1000*80</f>
        <v>2.1241830065359474E-4</v>
      </c>
      <c r="G13" s="46">
        <f>SUM(H2*0.96)*2</f>
        <v>6.7973856209150316E-3</v>
      </c>
      <c r="H13" s="47" t="s">
        <v>48</v>
      </c>
      <c r="I13" s="47" t="s">
        <v>49</v>
      </c>
      <c r="J13" s="48" t="s">
        <v>44</v>
      </c>
    </row>
    <row r="14" spans="1:10" x14ac:dyDescent="0.25">
      <c r="A14" s="40" t="s">
        <v>50</v>
      </c>
      <c r="B14" s="41">
        <v>1000</v>
      </c>
      <c r="C14" s="43">
        <v>4000</v>
      </c>
      <c r="D14" s="42" t="s">
        <v>51</v>
      </c>
      <c r="E14" s="44">
        <f>SUM(H2*0.9)</f>
        <v>3.1862745098039211E-3</v>
      </c>
      <c r="F14" s="45">
        <f>SUM(H2*1.1)/1000*4000</f>
        <v>1.5577342047930284E-2</v>
      </c>
      <c r="G14" s="44">
        <f>SUM(H2/3)</f>
        <v>1.1801016702977485E-3</v>
      </c>
      <c r="H14" s="49" t="s">
        <v>52</v>
      </c>
      <c r="I14" s="16" t="s">
        <v>45</v>
      </c>
      <c r="J14" s="50" t="s">
        <v>44</v>
      </c>
    </row>
    <row r="15" spans="1:10" x14ac:dyDescent="0.25">
      <c r="A15" s="13" t="s">
        <v>53</v>
      </c>
      <c r="B15" s="49" t="s">
        <v>54</v>
      </c>
      <c r="C15" s="43">
        <v>2000</v>
      </c>
      <c r="D15" s="43">
        <v>3000</v>
      </c>
      <c r="E15" s="44">
        <f>SUM(H2*0.84)/5</f>
        <v>5.9477124183006532E-4</v>
      </c>
      <c r="F15" s="44">
        <f>SUM(H2/0.95)*2</f>
        <v>7.4532737071436751E-3</v>
      </c>
      <c r="G15" s="44">
        <f>SUM(H2/0.92)*3</f>
        <v>1.154447286160841E-2</v>
      </c>
      <c r="H15" s="49" t="s">
        <v>52</v>
      </c>
      <c r="I15" s="16" t="s">
        <v>55</v>
      </c>
      <c r="J15" s="50" t="s">
        <v>44</v>
      </c>
    </row>
    <row r="16" spans="1:10" x14ac:dyDescent="0.25">
      <c r="A16" s="13" t="s">
        <v>56</v>
      </c>
      <c r="B16" s="49">
        <v>4000</v>
      </c>
      <c r="C16" s="43" t="s">
        <v>57</v>
      </c>
      <c r="D16" s="43">
        <v>4000</v>
      </c>
      <c r="E16" s="44">
        <f>SUM(H2/0.94)</f>
        <v>3.7662819264821764E-3</v>
      </c>
      <c r="F16" s="44">
        <f>SUM(H2*0.85)/1000*200</f>
        <v>6.0185185185185179E-4</v>
      </c>
      <c r="G16" s="44">
        <f>SUM(H2/0.94)</f>
        <v>3.7662819264821764E-3</v>
      </c>
      <c r="H16" s="49" t="s">
        <v>12</v>
      </c>
      <c r="I16" s="16" t="s">
        <v>58</v>
      </c>
      <c r="J16" s="50" t="s">
        <v>12</v>
      </c>
    </row>
    <row r="17" spans="1:10" ht="15.75" thickBot="1" x14ac:dyDescent="0.3">
      <c r="A17" s="51" t="s">
        <v>59</v>
      </c>
      <c r="B17" s="52">
        <v>5000</v>
      </c>
      <c r="C17" s="53" t="s">
        <v>60</v>
      </c>
      <c r="D17" s="53">
        <v>2000</v>
      </c>
      <c r="E17" s="54">
        <f>SUM(H2/0.9)</f>
        <v>3.9336722343258287E-3</v>
      </c>
      <c r="F17" s="54">
        <f>SUM(H2*0.95)/1000*400</f>
        <v>1.3453159041394334E-3</v>
      </c>
      <c r="G17" s="54">
        <f>SUM(H2/0.95)</f>
        <v>3.7266368535718375E-3</v>
      </c>
      <c r="H17" s="52" t="s">
        <v>12</v>
      </c>
      <c r="I17" s="55" t="s">
        <v>12</v>
      </c>
      <c r="J17" s="56" t="s">
        <v>12</v>
      </c>
    </row>
    <row r="18" spans="1:10" ht="15.75" thickBot="1" x14ac:dyDescent="0.3">
      <c r="A18" s="8" t="s">
        <v>61</v>
      </c>
      <c r="B18" s="57" t="s">
        <v>62</v>
      </c>
      <c r="C18" s="58" t="s">
        <v>63</v>
      </c>
      <c r="D18" s="58" t="s">
        <v>63</v>
      </c>
      <c r="E18" s="58" t="s">
        <v>64</v>
      </c>
      <c r="F18" s="58" t="s">
        <v>64</v>
      </c>
      <c r="G18" s="58" t="s">
        <v>65</v>
      </c>
      <c r="H18" s="58" t="s">
        <v>65</v>
      </c>
      <c r="I18" s="57" t="s">
        <v>7</v>
      </c>
      <c r="J18" s="12" t="s">
        <v>8</v>
      </c>
    </row>
    <row r="19" spans="1:10" x14ac:dyDescent="0.25">
      <c r="A19" s="59" t="s">
        <v>66</v>
      </c>
      <c r="B19" s="60" t="s">
        <v>67</v>
      </c>
      <c r="C19" s="61" t="s">
        <v>68</v>
      </c>
      <c r="D19" s="62" t="s">
        <v>69</v>
      </c>
      <c r="E19" s="63">
        <v>40</v>
      </c>
      <c r="F19" s="63">
        <v>120</v>
      </c>
      <c r="G19" s="64">
        <f>SUM(H2*3)</f>
        <v>1.0620915032679737E-2</v>
      </c>
      <c r="H19" s="64">
        <f>SUM(H2*1.5)</f>
        <v>5.3104575163398686E-3</v>
      </c>
      <c r="I19" s="65" t="s">
        <v>70</v>
      </c>
      <c r="J19" s="66" t="s">
        <v>71</v>
      </c>
    </row>
    <row r="20" spans="1:10" x14ac:dyDescent="0.25">
      <c r="A20" s="13" t="s">
        <v>72</v>
      </c>
      <c r="B20" s="67" t="s">
        <v>73</v>
      </c>
      <c r="C20" s="68" t="s">
        <v>74</v>
      </c>
      <c r="D20" s="69" t="s">
        <v>75</v>
      </c>
      <c r="E20" s="70">
        <v>0</v>
      </c>
      <c r="F20" s="70">
        <v>0</v>
      </c>
      <c r="G20" s="71">
        <v>0</v>
      </c>
      <c r="H20" s="71">
        <v>0</v>
      </c>
      <c r="I20" s="65" t="s">
        <v>70</v>
      </c>
      <c r="J20" s="66" t="s">
        <v>71</v>
      </c>
    </row>
    <row r="21" spans="1:10" x14ac:dyDescent="0.25">
      <c r="A21" s="13" t="s">
        <v>76</v>
      </c>
      <c r="B21" s="14" t="s">
        <v>73</v>
      </c>
      <c r="C21" s="72" t="s">
        <v>77</v>
      </c>
      <c r="D21" s="73" t="s">
        <v>78</v>
      </c>
      <c r="E21" s="74" t="s">
        <v>79</v>
      </c>
      <c r="F21" s="75">
        <v>40</v>
      </c>
      <c r="G21" s="44">
        <f>SUM(H2*1.5)</f>
        <v>5.3104575163398686E-3</v>
      </c>
      <c r="H21" s="44">
        <f>SUM(H2*1.2)</f>
        <v>4.2483660130718942E-3</v>
      </c>
      <c r="I21" s="76" t="s">
        <v>70</v>
      </c>
      <c r="J21" s="66" t="s">
        <v>71</v>
      </c>
    </row>
    <row r="22" spans="1:10" ht="15.75" thickBot="1" x14ac:dyDescent="0.3">
      <c r="A22" s="13" t="s">
        <v>80</v>
      </c>
      <c r="B22" s="14" t="s">
        <v>73</v>
      </c>
      <c r="C22" s="72" t="s">
        <v>81</v>
      </c>
      <c r="D22" s="77" t="s">
        <v>82</v>
      </c>
      <c r="E22" s="78">
        <v>120</v>
      </c>
      <c r="F22" s="75">
        <v>40</v>
      </c>
      <c r="G22" s="44">
        <f>SUM(H2*1.15)</f>
        <v>4.071350762527232E-3</v>
      </c>
      <c r="H22" s="44">
        <f>SUM(H2*2)</f>
        <v>7.0806100217864912E-3</v>
      </c>
      <c r="I22" s="76" t="s">
        <v>70</v>
      </c>
      <c r="J22" s="66" t="s">
        <v>71</v>
      </c>
    </row>
    <row r="23" spans="1:10" ht="15.75" thickBot="1" x14ac:dyDescent="0.3">
      <c r="A23" s="8" t="s">
        <v>83</v>
      </c>
      <c r="B23" s="146" t="s">
        <v>84</v>
      </c>
      <c r="C23" s="146"/>
      <c r="D23" s="146"/>
      <c r="E23" s="146"/>
      <c r="F23" s="146" t="s">
        <v>85</v>
      </c>
      <c r="G23" s="146"/>
      <c r="H23" s="146"/>
      <c r="I23" s="9" t="s">
        <v>86</v>
      </c>
      <c r="J23" s="12" t="s">
        <v>8</v>
      </c>
    </row>
    <row r="24" spans="1:10" x14ac:dyDescent="0.25">
      <c r="A24" s="59" t="s">
        <v>87</v>
      </c>
      <c r="B24" s="147" t="s">
        <v>88</v>
      </c>
      <c r="C24" s="148"/>
      <c r="D24" s="148"/>
      <c r="E24" s="149"/>
      <c r="F24" s="150">
        <f>SUM(H2/6.3)</f>
        <v>5.619531763322612E-4</v>
      </c>
      <c r="G24" s="151"/>
      <c r="H24" s="152"/>
      <c r="I24" s="65" t="s">
        <v>89</v>
      </c>
      <c r="J24" s="39" t="s">
        <v>71</v>
      </c>
    </row>
    <row r="25" spans="1:10" ht="15.75" thickBot="1" x14ac:dyDescent="0.3">
      <c r="A25" s="13" t="s">
        <v>90</v>
      </c>
      <c r="B25" s="153" t="s">
        <v>91</v>
      </c>
      <c r="C25" s="154"/>
      <c r="D25" s="154"/>
      <c r="E25" s="155"/>
      <c r="F25" s="156">
        <f>SUM(H2*1.5)</f>
        <v>5.3104575163398686E-3</v>
      </c>
      <c r="G25" s="157"/>
      <c r="H25" s="158"/>
      <c r="I25" s="76" t="s">
        <v>92</v>
      </c>
      <c r="J25" s="50" t="s">
        <v>93</v>
      </c>
    </row>
    <row r="26" spans="1:10" ht="15.75" thickBot="1" x14ac:dyDescent="0.3">
      <c r="A26" s="8" t="s">
        <v>94</v>
      </c>
      <c r="B26" s="79" t="s">
        <v>84</v>
      </c>
      <c r="C26" s="124" t="s">
        <v>95</v>
      </c>
      <c r="D26" s="125"/>
      <c r="E26" s="124" t="s">
        <v>96</v>
      </c>
      <c r="F26" s="125"/>
      <c r="G26" s="124" t="s">
        <v>65</v>
      </c>
      <c r="H26" s="125"/>
      <c r="I26" s="57" t="s">
        <v>7</v>
      </c>
      <c r="J26" s="12" t="s">
        <v>8</v>
      </c>
    </row>
    <row r="27" spans="1:10" x14ac:dyDescent="0.25">
      <c r="A27" s="59" t="s">
        <v>97</v>
      </c>
      <c r="B27" s="38">
        <v>2000</v>
      </c>
      <c r="C27" s="144"/>
      <c r="D27" s="144"/>
      <c r="E27" s="144"/>
      <c r="F27" s="144"/>
      <c r="G27" s="129">
        <f>SUM(H2*1.05)</f>
        <v>3.7173202614379079E-3</v>
      </c>
      <c r="H27" s="130"/>
      <c r="I27" s="65" t="s">
        <v>98</v>
      </c>
      <c r="J27" s="80" t="s">
        <v>99</v>
      </c>
    </row>
    <row r="28" spans="1:10" x14ac:dyDescent="0.25">
      <c r="A28" s="13" t="s">
        <v>100</v>
      </c>
      <c r="B28" s="81">
        <v>3000</v>
      </c>
      <c r="C28" s="141"/>
      <c r="D28" s="141"/>
      <c r="E28" s="141"/>
      <c r="F28" s="141"/>
      <c r="G28" s="142">
        <f>SUM(H2*1.08)</f>
        <v>3.8235294117647057E-3</v>
      </c>
      <c r="H28" s="135"/>
      <c r="I28" s="76" t="s">
        <v>101</v>
      </c>
      <c r="J28" s="17" t="s">
        <v>102</v>
      </c>
    </row>
    <row r="29" spans="1:10" x14ac:dyDescent="0.25">
      <c r="A29" s="13" t="s">
        <v>103</v>
      </c>
      <c r="B29" s="16" t="s">
        <v>85</v>
      </c>
      <c r="C29" s="141">
        <v>300</v>
      </c>
      <c r="D29" s="141"/>
      <c r="E29" s="143"/>
      <c r="F29" s="143"/>
      <c r="G29" s="142">
        <f>SUM(H2*1.2)</f>
        <v>4.2483660130718942E-3</v>
      </c>
      <c r="H29" s="135"/>
      <c r="I29" s="76" t="s">
        <v>104</v>
      </c>
      <c r="J29" s="17" t="s">
        <v>105</v>
      </c>
    </row>
    <row r="30" spans="1:10" x14ac:dyDescent="0.25">
      <c r="A30" s="13" t="s">
        <v>106</v>
      </c>
      <c r="B30" s="131"/>
      <c r="C30" s="132"/>
      <c r="D30" s="133"/>
      <c r="E30" s="131">
        <v>1000</v>
      </c>
      <c r="F30" s="133"/>
      <c r="G30" s="134">
        <f>SUM(H2*0.95)</f>
        <v>3.3632897603485833E-3</v>
      </c>
      <c r="H30" s="135"/>
      <c r="I30" s="76" t="s">
        <v>107</v>
      </c>
      <c r="J30" s="17" t="s">
        <v>108</v>
      </c>
    </row>
    <row r="31" spans="1:10" ht="15.75" thickBot="1" x14ac:dyDescent="0.3">
      <c r="A31" s="13" t="s">
        <v>109</v>
      </c>
      <c r="B31" s="82"/>
      <c r="C31" s="136" t="s">
        <v>110</v>
      </c>
      <c r="D31" s="137"/>
      <c r="E31" s="138"/>
      <c r="F31" s="138"/>
      <c r="G31" s="139">
        <f>SUM(H2*1.25)</f>
        <v>4.4253812636165573E-3</v>
      </c>
      <c r="H31" s="140"/>
      <c r="I31" s="76" t="s">
        <v>111</v>
      </c>
      <c r="J31" s="17" t="s">
        <v>58</v>
      </c>
    </row>
    <row r="32" spans="1:10" ht="15.75" thickBot="1" x14ac:dyDescent="0.3">
      <c r="A32" s="83" t="s">
        <v>112</v>
      </c>
      <c r="B32" s="79" t="s">
        <v>84</v>
      </c>
      <c r="C32" s="122"/>
      <c r="D32" s="123"/>
      <c r="E32" s="123"/>
      <c r="F32" s="123"/>
      <c r="G32" s="124" t="s">
        <v>65</v>
      </c>
      <c r="H32" s="125"/>
      <c r="I32" s="84" t="s">
        <v>86</v>
      </c>
      <c r="J32" s="85" t="s">
        <v>8</v>
      </c>
    </row>
    <row r="33" spans="1:10" x14ac:dyDescent="0.25">
      <c r="A33" s="59" t="s">
        <v>113</v>
      </c>
      <c r="B33" s="86">
        <v>400</v>
      </c>
      <c r="C33" s="126" t="s">
        <v>114</v>
      </c>
      <c r="D33" s="127"/>
      <c r="E33" s="127"/>
      <c r="F33" s="128"/>
      <c r="G33" s="129">
        <f>SUM(H2*0.92)/2.5</f>
        <v>1.3028322440087144E-3</v>
      </c>
      <c r="H33" s="130"/>
      <c r="I33" s="76" t="s">
        <v>115</v>
      </c>
      <c r="J33" s="17" t="s">
        <v>105</v>
      </c>
    </row>
    <row r="34" spans="1:10" x14ac:dyDescent="0.25">
      <c r="A34" s="13" t="s">
        <v>116</v>
      </c>
      <c r="B34" s="87">
        <v>80</v>
      </c>
      <c r="C34" s="119" t="s">
        <v>117</v>
      </c>
      <c r="D34" s="119"/>
      <c r="E34" s="119"/>
      <c r="F34" s="119"/>
      <c r="G34" s="118">
        <f>SUM(H2/12.5*0.7)</f>
        <v>1.9825708061002175E-4</v>
      </c>
      <c r="H34" s="118"/>
      <c r="I34" s="22" t="s">
        <v>118</v>
      </c>
      <c r="J34" s="23" t="s">
        <v>119</v>
      </c>
    </row>
    <row r="35" spans="1:10" x14ac:dyDescent="0.25">
      <c r="A35" s="13" t="s">
        <v>120</v>
      </c>
      <c r="B35" s="88" t="s">
        <v>121</v>
      </c>
      <c r="C35" s="115" t="s">
        <v>122</v>
      </c>
      <c r="D35" s="116"/>
      <c r="E35" s="116"/>
      <c r="F35" s="117"/>
      <c r="G35" s="118">
        <f>SUM(H2/0.97)</f>
        <v>3.6497989803023151E-3</v>
      </c>
      <c r="H35" s="118"/>
      <c r="I35" s="22" t="s">
        <v>70</v>
      </c>
      <c r="J35" s="23" t="s">
        <v>123</v>
      </c>
    </row>
    <row r="36" spans="1:10" x14ac:dyDescent="0.25">
      <c r="A36" s="13" t="s">
        <v>124</v>
      </c>
      <c r="B36" s="89" t="s">
        <v>125</v>
      </c>
      <c r="C36" s="119" t="s">
        <v>126</v>
      </c>
      <c r="D36" s="119"/>
      <c r="E36" s="119"/>
      <c r="F36" s="119"/>
      <c r="G36" s="118">
        <f>SUM(G35*0.92)</f>
        <v>3.3578150618781299E-3</v>
      </c>
      <c r="H36" s="118"/>
      <c r="I36" s="22" t="s">
        <v>31</v>
      </c>
      <c r="J36" s="23" t="s">
        <v>12</v>
      </c>
    </row>
    <row r="37" spans="1:10" x14ac:dyDescent="0.25">
      <c r="A37" s="13" t="s">
        <v>127</v>
      </c>
      <c r="B37" s="89" t="s">
        <v>128</v>
      </c>
      <c r="C37" s="119" t="s">
        <v>129</v>
      </c>
      <c r="D37" s="119"/>
      <c r="E37" s="119"/>
      <c r="F37" s="119"/>
      <c r="G37" s="120">
        <f>SUM(H2/0.88)</f>
        <v>4.0230738760150516E-3</v>
      </c>
      <c r="H37" s="121"/>
      <c r="I37" s="22" t="s">
        <v>92</v>
      </c>
      <c r="J37" s="23" t="s">
        <v>130</v>
      </c>
    </row>
    <row r="38" spans="1:10" ht="15.75" thickBot="1" x14ac:dyDescent="0.3">
      <c r="A38" s="51" t="s">
        <v>131</v>
      </c>
      <c r="B38" s="90" t="s">
        <v>132</v>
      </c>
      <c r="C38" s="91" t="s">
        <v>133</v>
      </c>
      <c r="D38" s="92" t="s">
        <v>134</v>
      </c>
      <c r="E38" s="91" t="s">
        <v>135</v>
      </c>
      <c r="F38" s="93" t="s">
        <v>136</v>
      </c>
      <c r="G38" s="94" t="s">
        <v>137</v>
      </c>
      <c r="H38" s="95" t="s">
        <v>138</v>
      </c>
      <c r="I38" s="96" t="s">
        <v>92</v>
      </c>
      <c r="J38" s="97" t="s">
        <v>139</v>
      </c>
    </row>
    <row r="39" spans="1:10" x14ac:dyDescent="0.25">
      <c r="A39" s="98"/>
      <c r="B39" s="99"/>
      <c r="C39" s="100"/>
      <c r="D39" s="101"/>
      <c r="E39" s="100"/>
      <c r="F39" s="102"/>
      <c r="G39" s="102"/>
      <c r="H39" s="103"/>
      <c r="I39" s="104"/>
      <c r="J39" s="99"/>
    </row>
    <row r="40" spans="1:10" ht="31.5" customHeight="1" x14ac:dyDescent="0.25">
      <c r="A40" s="108" t="s">
        <v>140</v>
      </c>
      <c r="B40" s="109"/>
      <c r="C40" s="109"/>
      <c r="D40" s="109"/>
      <c r="E40" s="109"/>
      <c r="F40" s="109"/>
      <c r="G40" s="109"/>
      <c r="H40" s="109"/>
      <c r="I40" s="109"/>
      <c r="J40" s="110"/>
    </row>
    <row r="41" spans="1:10" ht="31.5" customHeight="1" x14ac:dyDescent="0.25">
      <c r="A41" s="111" t="s">
        <v>141</v>
      </c>
      <c r="B41" s="109"/>
      <c r="C41" s="109"/>
      <c r="D41" s="109"/>
      <c r="E41" s="109"/>
      <c r="F41" s="109"/>
      <c r="G41" s="109"/>
      <c r="H41" s="109"/>
      <c r="I41" s="109"/>
      <c r="J41" s="110"/>
    </row>
    <row r="42" spans="1:10" ht="31.5" customHeight="1" x14ac:dyDescent="0.25">
      <c r="A42" s="105" t="s">
        <v>142</v>
      </c>
      <c r="B42" s="106"/>
      <c r="C42" s="106"/>
      <c r="D42" s="106"/>
      <c r="E42" s="106"/>
      <c r="F42" s="106"/>
      <c r="G42" s="106"/>
      <c r="H42" s="106"/>
      <c r="I42" s="106"/>
      <c r="J42" s="107"/>
    </row>
    <row r="43" spans="1:10" ht="31.5" customHeight="1" x14ac:dyDescent="0.25">
      <c r="A43" s="105" t="s">
        <v>143</v>
      </c>
      <c r="B43" s="106"/>
      <c r="C43" s="106"/>
      <c r="D43" s="106"/>
      <c r="E43" s="106"/>
      <c r="F43" s="106"/>
      <c r="G43" s="106"/>
      <c r="H43" s="106"/>
      <c r="I43" s="106"/>
      <c r="J43" s="107"/>
    </row>
    <row r="44" spans="1:10" ht="31.5" customHeight="1" x14ac:dyDescent="0.25">
      <c r="A44" s="112" t="s">
        <v>144</v>
      </c>
      <c r="B44" s="113"/>
      <c r="C44" s="113"/>
      <c r="D44" s="113"/>
      <c r="E44" s="113"/>
      <c r="F44" s="113"/>
      <c r="G44" s="113"/>
      <c r="H44" s="113"/>
      <c r="I44" s="113"/>
      <c r="J44" s="114"/>
    </row>
    <row r="45" spans="1:10" ht="31.5" customHeight="1" x14ac:dyDescent="0.25">
      <c r="A45" s="112" t="s">
        <v>145</v>
      </c>
      <c r="B45" s="113"/>
      <c r="C45" s="113"/>
      <c r="D45" s="113"/>
      <c r="E45" s="113"/>
      <c r="F45" s="113"/>
      <c r="G45" s="113"/>
      <c r="H45" s="113"/>
      <c r="I45" s="113"/>
      <c r="J45" s="114"/>
    </row>
    <row r="46" spans="1:10" ht="31.5" customHeight="1" x14ac:dyDescent="0.25">
      <c r="A46" s="105" t="s">
        <v>146</v>
      </c>
      <c r="B46" s="106"/>
      <c r="C46" s="106"/>
      <c r="D46" s="106"/>
      <c r="E46" s="106"/>
      <c r="F46" s="106"/>
      <c r="G46" s="106"/>
      <c r="H46" s="106"/>
      <c r="I46" s="106"/>
      <c r="J46" s="107"/>
    </row>
    <row r="47" spans="1:10" ht="86.25" customHeight="1" x14ac:dyDescent="0.25">
      <c r="A47" s="105" t="s">
        <v>147</v>
      </c>
      <c r="B47" s="106"/>
      <c r="C47" s="106"/>
      <c r="D47" s="106"/>
      <c r="E47" s="106"/>
      <c r="F47" s="106"/>
      <c r="G47" s="106"/>
      <c r="H47" s="106"/>
      <c r="I47" s="106"/>
      <c r="J47" s="107"/>
    </row>
    <row r="48" spans="1:10" ht="31.5" customHeight="1" x14ac:dyDescent="0.25">
      <c r="A48" s="105" t="s">
        <v>148</v>
      </c>
      <c r="B48" s="106"/>
      <c r="C48" s="106"/>
      <c r="D48" s="106"/>
      <c r="E48" s="106"/>
      <c r="F48" s="106"/>
      <c r="G48" s="106"/>
      <c r="H48" s="106"/>
      <c r="I48" s="106"/>
      <c r="J48" s="107"/>
    </row>
    <row r="49" spans="1:10" ht="43.5" customHeight="1" x14ac:dyDescent="0.25">
      <c r="A49" s="105" t="s">
        <v>149</v>
      </c>
      <c r="B49" s="106"/>
      <c r="C49" s="106"/>
      <c r="D49" s="106"/>
      <c r="E49" s="106"/>
      <c r="F49" s="106"/>
      <c r="G49" s="106"/>
      <c r="H49" s="106"/>
      <c r="I49" s="106"/>
      <c r="J49" s="107"/>
    </row>
  </sheetData>
  <sheetProtection password="AE4F" sheet="1" objects="1" scenarios="1"/>
  <mergeCells count="56">
    <mergeCell ref="C7:G7"/>
    <mergeCell ref="I1:J2"/>
    <mergeCell ref="A2:F2"/>
    <mergeCell ref="A3:F3"/>
    <mergeCell ref="C4:F4"/>
    <mergeCell ref="C5:G5"/>
    <mergeCell ref="C6:G6"/>
    <mergeCell ref="C27:D27"/>
    <mergeCell ref="E27:F27"/>
    <mergeCell ref="G27:H27"/>
    <mergeCell ref="C8:G8"/>
    <mergeCell ref="C9:G9"/>
    <mergeCell ref="C10:G10"/>
    <mergeCell ref="B23:E23"/>
    <mergeCell ref="F23:H23"/>
    <mergeCell ref="B24:E24"/>
    <mergeCell ref="F24:H24"/>
    <mergeCell ref="B25:E25"/>
    <mergeCell ref="F25:H25"/>
    <mergeCell ref="C26:D26"/>
    <mergeCell ref="E26:F26"/>
    <mergeCell ref="G26:H26"/>
    <mergeCell ref="C28:D28"/>
    <mergeCell ref="E28:F28"/>
    <mergeCell ref="G28:H28"/>
    <mergeCell ref="C29:D29"/>
    <mergeCell ref="E29:F29"/>
    <mergeCell ref="G29:H29"/>
    <mergeCell ref="B30:D30"/>
    <mergeCell ref="E30:F30"/>
    <mergeCell ref="G30:H30"/>
    <mergeCell ref="C31:D31"/>
    <mergeCell ref="E31:F31"/>
    <mergeCell ref="G31:H31"/>
    <mergeCell ref="C32:F32"/>
    <mergeCell ref="G32:H32"/>
    <mergeCell ref="C33:F33"/>
    <mergeCell ref="G33:H33"/>
    <mergeCell ref="C34:F34"/>
    <mergeCell ref="G34:H34"/>
    <mergeCell ref="C35:F35"/>
    <mergeCell ref="G35:H35"/>
    <mergeCell ref="C36:F36"/>
    <mergeCell ref="G36:H36"/>
    <mergeCell ref="C37:F37"/>
    <mergeCell ref="G37:H37"/>
    <mergeCell ref="A46:J46"/>
    <mergeCell ref="A47:J47"/>
    <mergeCell ref="A48:J48"/>
    <mergeCell ref="A49:J49"/>
    <mergeCell ref="A40:J40"/>
    <mergeCell ref="A41:J41"/>
    <mergeCell ref="A42:J42"/>
    <mergeCell ref="A43:J43"/>
    <mergeCell ref="A44:J44"/>
    <mergeCell ref="A45:J45"/>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Triathloncoach Roy Hinnen</dc:creator>
  <cp:lastModifiedBy>Triathloncoach Roy Hinnen</cp:lastModifiedBy>
  <dcterms:created xsi:type="dcterms:W3CDTF">2018-03-04T17:39:11Z</dcterms:created>
  <dcterms:modified xsi:type="dcterms:W3CDTF">2018-03-04T18:48:25Z</dcterms:modified>
</cp:coreProperties>
</file>